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glsa-my.sharepoint.com/personal/k_luszczek_kglsa_onmicrosoft_com/Documents/Dokumenty/WWW tłumaczenia/"/>
    </mc:Choice>
  </mc:AlternateContent>
  <xr:revisionPtr revIDLastSave="0" documentId="8_{11499674-A8FE-4952-9CD4-F19C3837DA03}" xr6:coauthVersionLast="47" xr6:coauthVersionMax="47" xr10:uidLastSave="{00000000-0000-0000-0000-000000000000}"/>
  <bookViews>
    <workbookView xWindow="22932" yWindow="-108" windowWidth="30936" windowHeight="16896" xr2:uid="{D9F89DED-92B3-463B-9BBC-0E2F43D57050}"/>
  </bookViews>
  <sheets>
    <sheet name="RZiS" sheetId="1" r:id="rId1"/>
    <sheet name="Aktywa" sheetId="2" r:id="rId2"/>
    <sheet name="Pasywa" sheetId="3" r:id="rId3"/>
    <sheet name="Cash Flow" sheetId="4" r:id="rId4"/>
    <sheet name="Wskaźniki" sheetId="5" r:id="rId5"/>
  </sheets>
  <externalReferences>
    <externalReference r:id="rId6"/>
    <externalReference r:id="rId7"/>
    <externalReference r:id="rId8"/>
  </externalReferences>
  <definedNames>
    <definedName name="DATY">'[1]Dane analityczne'!$G$5:$AO$5</definedName>
    <definedName name="Daty_Sprzedaż">#REF!</definedName>
    <definedName name="ddddd">#REF!</definedName>
    <definedName name="Graphs">#REF!</definedName>
    <definedName name="Lata" localSheetId="4">'[2]Dane analityczne'!#REF!</definedName>
    <definedName name="Lata">#REF!</definedName>
    <definedName name="_xlnm.Print_Area" localSheetId="3">'Cash Flow'!$A$1:$AJ$51</definedName>
    <definedName name="_xlnm.Print_Area" localSheetId="0">RZiS!$A$1:$AL$46</definedName>
    <definedName name="Rodz.przych.">#REF!</definedName>
    <definedName name="Zakres_Dat">'[3]Dane analityczne'!$G$5:$XFD$5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3" i="5" l="1"/>
  <c r="AI13" i="5"/>
  <c r="AG13" i="5"/>
  <c r="AF13" i="5"/>
  <c r="AE13" i="5"/>
  <c r="AD13" i="5"/>
  <c r="AB13" i="5"/>
  <c r="AA13" i="5"/>
  <c r="W13" i="5"/>
  <c r="V13" i="5"/>
  <c r="U13" i="5"/>
  <c r="R13" i="5"/>
  <c r="Q13" i="5"/>
  <c r="P13" i="5"/>
  <c r="O13" i="5"/>
  <c r="M13" i="5"/>
  <c r="L13" i="5"/>
  <c r="K13" i="5"/>
  <c r="J13" i="5"/>
  <c r="H13" i="5"/>
  <c r="G13" i="5"/>
  <c r="F13" i="5"/>
  <c r="E13" i="5"/>
  <c r="AJ12" i="5"/>
  <c r="AI12" i="5"/>
  <c r="AG12" i="5"/>
  <c r="AF12" i="5"/>
  <c r="AE12" i="5"/>
  <c r="AD12" i="5"/>
  <c r="AB12" i="5"/>
  <c r="AA12" i="5"/>
  <c r="Z12" i="5"/>
  <c r="Y12" i="5"/>
  <c r="W12" i="5"/>
  <c r="V12" i="5"/>
  <c r="U12" i="5"/>
  <c r="T12" i="5"/>
  <c r="U11" i="5"/>
  <c r="Q11" i="5"/>
  <c r="P11" i="5"/>
  <c r="O11" i="5"/>
  <c r="M11" i="5"/>
  <c r="L11" i="5"/>
  <c r="K11" i="5"/>
  <c r="J11" i="5"/>
  <c r="H11" i="5"/>
  <c r="G11" i="5"/>
  <c r="F11" i="5"/>
  <c r="E11" i="5"/>
  <c r="AJ10" i="5"/>
  <c r="AI10" i="5"/>
  <c r="AG10" i="5"/>
  <c r="AF10" i="5"/>
  <c r="AE10" i="5"/>
  <c r="AD10" i="5"/>
  <c r="AB10" i="5"/>
  <c r="AA10" i="5"/>
  <c r="Z10" i="5"/>
  <c r="Y10" i="5"/>
  <c r="W10" i="5"/>
  <c r="V10" i="5"/>
  <c r="U10" i="5"/>
  <c r="T10" i="5"/>
  <c r="AA9" i="5"/>
  <c r="Z9" i="5"/>
  <c r="W9" i="5"/>
  <c r="V9" i="5"/>
  <c r="U9" i="5"/>
  <c r="R9" i="5"/>
  <c r="Q9" i="5"/>
  <c r="P9" i="5"/>
  <c r="O9" i="5"/>
  <c r="M9" i="5"/>
  <c r="L9" i="5"/>
  <c r="K9" i="5"/>
  <c r="J9" i="5"/>
  <c r="H9" i="5"/>
  <c r="G9" i="5"/>
  <c r="F9" i="5"/>
  <c r="E9" i="5"/>
  <c r="AJ8" i="5"/>
  <c r="AI8" i="5"/>
  <c r="O8" i="5"/>
  <c r="M8" i="5"/>
  <c r="G8" i="5"/>
  <c r="F8" i="5"/>
  <c r="P7" i="5"/>
  <c r="H7" i="5"/>
  <c r="G7" i="5"/>
  <c r="F7" i="5"/>
  <c r="E7" i="5"/>
  <c r="H6" i="5"/>
  <c r="G6" i="5"/>
  <c r="F6" i="5"/>
  <c r="E6" i="5"/>
  <c r="H5" i="5"/>
  <c r="G5" i="5"/>
  <c r="F5" i="5"/>
  <c r="E5" i="5"/>
  <c r="W4" i="5"/>
  <c r="V4" i="5"/>
  <c r="G4" i="5"/>
  <c r="F4" i="5"/>
  <c r="V17" i="3"/>
  <c r="T17" i="3"/>
  <c r="AL21" i="2"/>
  <c r="AK21" i="2"/>
  <c r="AJ21" i="2"/>
  <c r="AI21" i="2"/>
  <c r="AG21" i="2"/>
  <c r="AF21" i="2"/>
  <c r="AE21" i="2"/>
  <c r="AD21" i="2"/>
  <c r="AB21" i="2"/>
  <c r="AA21" i="2"/>
  <c r="Z21" i="2"/>
  <c r="Y21" i="2"/>
  <c r="W21" i="2"/>
  <c r="V21" i="2"/>
  <c r="U21" i="2"/>
  <c r="T21" i="2"/>
  <c r="R21" i="2"/>
  <c r="Q21" i="2"/>
  <c r="P21" i="2"/>
  <c r="O21" i="2"/>
  <c r="M21" i="2"/>
  <c r="L21" i="2"/>
  <c r="K21" i="2"/>
  <c r="J21" i="2"/>
  <c r="H21" i="2"/>
  <c r="G21" i="2"/>
  <c r="F21" i="2"/>
  <c r="E21" i="2"/>
  <c r="AL44" i="1"/>
  <c r="AK44" i="1"/>
  <c r="AJ44" i="1"/>
  <c r="AI44" i="1"/>
  <c r="AG44" i="1"/>
  <c r="AG8" i="5" s="1"/>
  <c r="AF44" i="1"/>
  <c r="AF8" i="5" s="1"/>
  <c r="AE44" i="1"/>
  <c r="AE8" i="5" s="1"/>
  <c r="AD44" i="1"/>
  <c r="AD7" i="5" s="1"/>
  <c r="AB44" i="1"/>
  <c r="AA44" i="1"/>
  <c r="Z44" i="1"/>
  <c r="Z8" i="5" s="1"/>
  <c r="Y44" i="1"/>
  <c r="Y8" i="5" s="1"/>
  <c r="W44" i="1"/>
  <c r="V44" i="1"/>
  <c r="V8" i="5" s="1"/>
  <c r="U44" i="1"/>
  <c r="U8" i="5" s="1"/>
  <c r="T44" i="1"/>
  <c r="T8" i="5" s="1"/>
  <c r="R44" i="1"/>
  <c r="R8" i="5" s="1"/>
  <c r="Q44" i="1"/>
  <c r="P44" i="1"/>
  <c r="P8" i="5" s="1"/>
  <c r="O44" i="1"/>
  <c r="M44" i="1"/>
  <c r="L44" i="1"/>
  <c r="L8" i="5" s="1"/>
  <c r="K44" i="1"/>
  <c r="K8" i="5" s="1"/>
  <c r="J44" i="1"/>
  <c r="J7" i="5" s="1"/>
  <c r="AL43" i="1"/>
  <c r="AK43" i="1"/>
  <c r="AJ43" i="1"/>
  <c r="AI43" i="1"/>
  <c r="AG43" i="1"/>
  <c r="AF43" i="1"/>
  <c r="AE43" i="1"/>
  <c r="AD43" i="1"/>
  <c r="AB43" i="1"/>
  <c r="AA43" i="1"/>
  <c r="Z43" i="1"/>
  <c r="Y43" i="1"/>
  <c r="W43" i="1"/>
  <c r="V43" i="1"/>
  <c r="U43" i="1"/>
  <c r="T43" i="1"/>
  <c r="R43" i="1"/>
  <c r="Q43" i="1"/>
  <c r="P43" i="1"/>
  <c r="P6" i="5" s="1"/>
  <c r="O43" i="1"/>
  <c r="O6" i="5" s="1"/>
  <c r="M43" i="1"/>
  <c r="M6" i="5" s="1"/>
  <c r="L43" i="1"/>
  <c r="K43" i="1"/>
  <c r="J43" i="1"/>
  <c r="J6" i="5" s="1"/>
  <c r="AL42" i="1"/>
  <c r="AK42" i="1"/>
  <c r="AJ42" i="1"/>
  <c r="AJ5" i="5" s="1"/>
  <c r="AI42" i="1"/>
  <c r="AG42" i="1"/>
  <c r="AF42" i="1"/>
  <c r="AE42" i="1"/>
  <c r="AD42" i="1"/>
  <c r="AD5" i="5" s="1"/>
  <c r="AB42" i="1"/>
  <c r="AA42" i="1"/>
  <c r="Z42" i="1"/>
  <c r="Y42" i="1"/>
  <c r="W42" i="1"/>
  <c r="W5" i="5" s="1"/>
  <c r="V42" i="1"/>
  <c r="U42" i="1"/>
  <c r="T42" i="1"/>
  <c r="R42" i="1"/>
  <c r="Q42" i="1"/>
  <c r="P42" i="1"/>
  <c r="O42" i="1"/>
  <c r="M42" i="1"/>
  <c r="M5" i="5" s="1"/>
  <c r="L42" i="1"/>
  <c r="L5" i="5" s="1"/>
  <c r="K42" i="1"/>
  <c r="K5" i="5" s="1"/>
  <c r="J42" i="1"/>
  <c r="J5" i="5" s="1"/>
  <c r="AL41" i="1"/>
  <c r="AK41" i="1"/>
  <c r="AJ41" i="1"/>
  <c r="AI41" i="1"/>
  <c r="AG41" i="1"/>
  <c r="AF41" i="1"/>
  <c r="AE41" i="1"/>
  <c r="AD41" i="1"/>
  <c r="AB41" i="1"/>
  <c r="AA41" i="1"/>
  <c r="Z41" i="1"/>
  <c r="Y41" i="1"/>
  <c r="W41" i="1"/>
  <c r="V41" i="1"/>
  <c r="U41" i="1"/>
  <c r="T41" i="1"/>
  <c r="R41" i="1"/>
  <c r="Q41" i="1"/>
  <c r="P41" i="1"/>
  <c r="O41" i="1"/>
  <c r="M41" i="1"/>
  <c r="L41" i="1"/>
  <c r="K41" i="1"/>
  <c r="J41" i="1"/>
  <c r="AL40" i="1"/>
  <c r="AK40" i="1"/>
  <c r="AJ40" i="1"/>
  <c r="AJ4" i="5" s="1"/>
  <c r="AI40" i="1"/>
  <c r="AI4" i="5" s="1"/>
  <c r="AG40" i="1"/>
  <c r="AG4" i="5" s="1"/>
  <c r="AF40" i="1"/>
  <c r="AE40" i="1"/>
  <c r="AD40" i="1"/>
  <c r="AD4" i="5" s="1"/>
  <c r="AB40" i="1"/>
  <c r="AA40" i="1"/>
  <c r="AA4" i="5" s="1"/>
  <c r="Z40" i="1"/>
  <c r="Y40" i="1"/>
  <c r="W40" i="1"/>
  <c r="V40" i="1"/>
  <c r="U40" i="1"/>
  <c r="T40" i="1"/>
  <c r="R40" i="1"/>
  <c r="Q40" i="1"/>
  <c r="Q4" i="5" s="1"/>
  <c r="P40" i="1"/>
  <c r="O40" i="1"/>
  <c r="M40" i="1"/>
  <c r="L40" i="1"/>
  <c r="K40" i="1"/>
  <c r="J40" i="1"/>
  <c r="H40" i="1"/>
  <c r="AL39" i="1"/>
  <c r="AK39" i="1"/>
  <c r="AJ39" i="1"/>
  <c r="AJ15" i="5" s="1"/>
  <c r="AI39" i="1"/>
  <c r="AI15" i="5" s="1"/>
  <c r="AG39" i="1"/>
  <c r="AG16" i="5" s="1"/>
  <c r="AF39" i="1"/>
  <c r="AF14" i="5" s="1"/>
  <c r="AE39" i="1"/>
  <c r="AE16" i="5" s="1"/>
  <c r="AD39" i="1"/>
  <c r="AB39" i="1"/>
  <c r="AA39" i="1"/>
  <c r="Z39" i="1"/>
  <c r="Y39" i="1"/>
  <c r="W39" i="1"/>
  <c r="V39" i="1"/>
  <c r="V6" i="5" s="1"/>
  <c r="U39" i="1"/>
  <c r="T39" i="1"/>
  <c r="R39" i="1"/>
  <c r="Q39" i="1"/>
  <c r="P39" i="1"/>
  <c r="O39" i="1"/>
  <c r="M39" i="1"/>
  <c r="L39" i="1"/>
  <c r="L7" i="5" s="1"/>
  <c r="K39" i="1"/>
  <c r="K4" i="5" s="1"/>
  <c r="J39" i="1"/>
  <c r="AJ25" i="1"/>
  <c r="AI25" i="1"/>
  <c r="AG25" i="1"/>
  <c r="AF25" i="1"/>
  <c r="AE25" i="1"/>
  <c r="AA25" i="1"/>
  <c r="Z25" i="1"/>
  <c r="Y25" i="1"/>
  <c r="W25" i="1"/>
  <c r="V25" i="1"/>
  <c r="U25" i="1"/>
  <c r="T25" i="1"/>
  <c r="R25" i="1"/>
  <c r="Q25" i="1"/>
  <c r="P25" i="1"/>
  <c r="O25" i="1"/>
  <c r="M25" i="1"/>
  <c r="L25" i="1"/>
  <c r="K25" i="1"/>
  <c r="J25" i="1"/>
  <c r="H25" i="1"/>
  <c r="G25" i="1"/>
  <c r="E25" i="1"/>
  <c r="AE4" i="5" l="1"/>
  <c r="AE5" i="5"/>
  <c r="AF4" i="5"/>
  <c r="V5" i="5"/>
  <c r="L6" i="5"/>
  <c r="AE7" i="5"/>
  <c r="AG14" i="5"/>
  <c r="O4" i="5"/>
  <c r="M4" i="5"/>
  <c r="AG5" i="5"/>
  <c r="W6" i="5"/>
  <c r="AG6" i="5"/>
  <c r="M7" i="5"/>
  <c r="W7" i="5"/>
  <c r="AF7" i="5"/>
  <c r="AI14" i="5"/>
  <c r="P4" i="5"/>
  <c r="AI5" i="5"/>
  <c r="O7" i="5"/>
  <c r="AG7" i="5"/>
  <c r="W8" i="5"/>
  <c r="AJ14" i="5"/>
  <c r="K6" i="5"/>
  <c r="AG15" i="5"/>
  <c r="Q5" i="5"/>
  <c r="AA5" i="5"/>
  <c r="Q6" i="5"/>
  <c r="AA6" i="5"/>
  <c r="Q7" i="5"/>
  <c r="AA7" i="5"/>
  <c r="AF16" i="5"/>
  <c r="AD6" i="5"/>
  <c r="R4" i="5"/>
  <c r="AB4" i="5"/>
  <c r="R5" i="5"/>
  <c r="AB5" i="5"/>
  <c r="R6" i="5"/>
  <c r="AB6" i="5"/>
  <c r="AB7" i="5"/>
  <c r="AG17" i="5"/>
  <c r="AE6" i="5"/>
  <c r="R7" i="5"/>
  <c r="L4" i="5"/>
  <c r="O5" i="5"/>
  <c r="AF6" i="5"/>
  <c r="V7" i="5"/>
  <c r="AI7" i="5"/>
  <c r="AE15" i="5"/>
  <c r="AI16" i="5"/>
  <c r="AI17" i="5" s="1"/>
  <c r="P5" i="5"/>
  <c r="K7" i="5"/>
  <c r="AJ7" i="5"/>
  <c r="Q8" i="5"/>
  <c r="AB8" i="5"/>
  <c r="AF15" i="5"/>
  <c r="AF17" i="5" s="1"/>
  <c r="AJ16" i="5"/>
  <c r="AJ17" i="5" s="1"/>
  <c r="AF5" i="5"/>
  <c r="AI6" i="5"/>
  <c r="AD8" i="5"/>
  <c r="AJ6" i="5"/>
  <c r="AE14" i="5"/>
  <c r="AE17" i="5" l="1"/>
</calcChain>
</file>

<file path=xl/sharedStrings.xml><?xml version="1.0" encoding="utf-8"?>
<sst xmlns="http://schemas.openxmlformats.org/spreadsheetml/2006/main" count="309" uniqueCount="181">
  <si>
    <t>Rachunek zysków i strat
(dane roczne)</t>
  </si>
  <si>
    <t>I Q 2015</t>
  </si>
  <si>
    <t>I H 2015</t>
  </si>
  <si>
    <t>I-III Q 2015</t>
  </si>
  <si>
    <t>I Q 2016</t>
  </si>
  <si>
    <t>I H 2016</t>
  </si>
  <si>
    <t>I-III Q 2016</t>
  </si>
  <si>
    <t>I Q 2017</t>
  </si>
  <si>
    <t>I H 2017</t>
  </si>
  <si>
    <t>I-III Q 2017</t>
  </si>
  <si>
    <t>I Q 2018</t>
  </si>
  <si>
    <t>I H 2018</t>
  </si>
  <si>
    <t>I-III Q 2018</t>
  </si>
  <si>
    <t>I Q 2019</t>
  </si>
  <si>
    <t>I H 2019</t>
  </si>
  <si>
    <t>I-III Q 2019</t>
  </si>
  <si>
    <t>I Q 2020</t>
  </si>
  <si>
    <t>I H 2020</t>
  </si>
  <si>
    <t>I-III Q 2020</t>
  </si>
  <si>
    <t>I Q 2021</t>
  </si>
  <si>
    <t>I H 2021</t>
  </si>
  <si>
    <t>I-III Q 2021</t>
  </si>
  <si>
    <t>I. Przychody ze sprzedaży produktów</t>
  </si>
  <si>
    <t>II. Przychody ze sprzedaży towarów i materiałów</t>
  </si>
  <si>
    <t>III. Przychody ze sprzedaży</t>
  </si>
  <si>
    <t>IV. Koszt wytworzenia sprzedanych produktów</t>
  </si>
  <si>
    <t>V. Wartość sprzedanych towarów i materiałów</t>
  </si>
  <si>
    <t>Zysk ze sprzedaży</t>
  </si>
  <si>
    <t>VI. Zysk  (strata) brutto na sprzedaży</t>
  </si>
  <si>
    <t>VII. Pozostałe przychody operacyjne</t>
  </si>
  <si>
    <t>VIII. Koszty sprzedaży i ogólnego zarządu</t>
  </si>
  <si>
    <t>IX. Pozostałe koszty operacyjne</t>
  </si>
  <si>
    <t>EBIT</t>
  </si>
  <si>
    <t>X. Zysk operacyjny</t>
  </si>
  <si>
    <t>XI. Przychody finansowe</t>
  </si>
  <si>
    <t>XII. Koszty finansowe</t>
  </si>
  <si>
    <t>XIII. Zysk (strata) przed opodatkowaniem</t>
  </si>
  <si>
    <t>XIV. Podatek dochodowy</t>
  </si>
  <si>
    <t>Zysk netto</t>
  </si>
  <si>
    <t>XV. Zysk (strata) netto z działalności kontynuowanej</t>
  </si>
  <si>
    <t>XVI. Zysk (strata) z działalności zaniechanej</t>
  </si>
  <si>
    <t>XVII. Zysk (strata) netto na działalności kontynuowanej i zaniechanej</t>
  </si>
  <si>
    <t>Zysk (strata) netto na działalności kontynuowanej i zaniechanej przypadająca na udziały niekontrolujące</t>
  </si>
  <si>
    <t>Zysk (strata) netto na działalności kontynuowanej i zaniechanej przypadająca akcjonariuszom jednostki dominującej</t>
  </si>
  <si>
    <t>Liczba akcji</t>
  </si>
  <si>
    <t>Zysk / strata na 1 akcję</t>
  </si>
  <si>
    <t>31.03.2015</t>
  </si>
  <si>
    <t>31.03.2016</t>
  </si>
  <si>
    <t>31.03.2017</t>
  </si>
  <si>
    <t>EBITDA</t>
  </si>
  <si>
    <t>Amortyzacja</t>
  </si>
  <si>
    <t>Zużycie materiałów i energii</t>
  </si>
  <si>
    <t>Usługi obce</t>
  </si>
  <si>
    <t>Podatki i opłaty</t>
  </si>
  <si>
    <t xml:space="preserve">Wynagrodzenia </t>
  </si>
  <si>
    <t>Ubezpieczenia społeczne i inne świadczenia</t>
  </si>
  <si>
    <t>Pozostałe koszty rodzajowe</t>
  </si>
  <si>
    <t xml:space="preserve">Wartości 12 miesięczne </t>
  </si>
  <si>
    <t>Przychody za 12 mies. poprzedzających</t>
  </si>
  <si>
    <t>Obrót 12 miesięcy</t>
  </si>
  <si>
    <t>Zysk ze sprzedaży 12 miesięcy</t>
  </si>
  <si>
    <t>b.d</t>
  </si>
  <si>
    <t xml:space="preserve">Amortyzacja 12 miesięcy </t>
  </si>
  <si>
    <t>EBIT 12 miesięcy</t>
  </si>
  <si>
    <t>EBITDA 12 miesięcy</t>
  </si>
  <si>
    <t xml:space="preserve">Zysk 12 miesięcy </t>
  </si>
  <si>
    <t>Kurs EURO</t>
  </si>
  <si>
    <r>
      <rPr>
        <b/>
        <sz val="8"/>
        <color rgb="FFFFFFFF"/>
        <rFont val="Calibri"/>
        <family val="2"/>
        <charset val="238"/>
      </rPr>
      <t xml:space="preserve">Bilans Aktywa
</t>
    </r>
    <r>
      <rPr>
        <b/>
        <i/>
        <sz val="8"/>
        <color rgb="FFFFFFFF"/>
        <rFont val="Calibri"/>
        <family val="2"/>
        <charset val="238"/>
      </rPr>
      <t>(dane roczne)</t>
    </r>
  </si>
  <si>
    <t>Aktywa trwałe</t>
  </si>
  <si>
    <t>I. Aktywa trwałe</t>
  </si>
  <si>
    <t>1. Wartości niematerialne i prawne</t>
  </si>
  <si>
    <t>2. Rzeczowe aktywa trwałe</t>
  </si>
  <si>
    <t>3. Aktywa z tytułu odroczonego podatku dochodowego</t>
  </si>
  <si>
    <t>Należności (łącznie)Długoterminowe</t>
  </si>
  <si>
    <t>4. Należności długoterminowe</t>
  </si>
  <si>
    <t>II. Aktywa przeznaczone do sprzedaży</t>
  </si>
  <si>
    <t>III. Aktywa obrotowe krótkoterminowe</t>
  </si>
  <si>
    <t>Zapasy</t>
  </si>
  <si>
    <t>1. Zapasy</t>
  </si>
  <si>
    <t>2. Należności z tytułu dostaw i usług</t>
  </si>
  <si>
    <t>3. Należności z tytułu podatku dochodowego</t>
  </si>
  <si>
    <t>4. Pozostałe należności</t>
  </si>
  <si>
    <t>Środki pieniężne</t>
  </si>
  <si>
    <t>5. Środki pieniężne i ich ekwiwalenty</t>
  </si>
  <si>
    <t>AKTYWA  RAZEM</t>
  </si>
  <si>
    <t>Należności (łącznie)Krótkoterminowe</t>
  </si>
  <si>
    <t>Łącznie należności krótkoterminowe</t>
  </si>
  <si>
    <r>
      <rPr>
        <b/>
        <sz val="8"/>
        <color rgb="FFFFFFFF"/>
        <rFont val="Calibri"/>
        <family val="2"/>
        <charset val="238"/>
      </rPr>
      <t xml:space="preserve">Bilans Pasywa
</t>
    </r>
    <r>
      <rPr>
        <b/>
        <i/>
        <sz val="8"/>
        <color rgb="FFFFFFFF"/>
        <rFont val="Calibri"/>
        <family val="2"/>
        <charset val="238"/>
      </rPr>
      <t>(dane roczne)</t>
    </r>
  </si>
  <si>
    <t>Kapitał własny</t>
  </si>
  <si>
    <t>I. Kapitał własny ogółem</t>
  </si>
  <si>
    <t>1. Kapitał akcyjny</t>
  </si>
  <si>
    <t xml:space="preserve">2.Akcje własne </t>
  </si>
  <si>
    <t xml:space="preserve">3.Nadwyżka ze sprzedaży akcji </t>
  </si>
  <si>
    <t>4. Różnice kursowe z przeliczenia jednostek zagranicznych</t>
  </si>
  <si>
    <t>5. Zyski zatrzymane</t>
  </si>
  <si>
    <t xml:space="preserve">- w tym zysk należący do udziałowców niekontrolujących </t>
  </si>
  <si>
    <t xml:space="preserve">6. Zmiany zalożeń aktuarialnych w tym podatek odroczony </t>
  </si>
  <si>
    <t xml:space="preserve">7. Kapitał udziałowców niekontrolujących </t>
  </si>
  <si>
    <t>II. Rezerwy na zobowiązania</t>
  </si>
  <si>
    <t>1. Rezerwa z tytułu odroczonego podatku dochodowego</t>
  </si>
  <si>
    <t>2. Rezerwy z tytułu świadczeń pracowniczych</t>
  </si>
  <si>
    <t>Zobowiązania długoterminowe</t>
  </si>
  <si>
    <t>III. Zobowiązanie długoterminowe</t>
  </si>
  <si>
    <t>Kredyty i pożyczkiDługoterminowe</t>
  </si>
  <si>
    <t>1. Kredyty i pożyczki</t>
  </si>
  <si>
    <t>Leasing,w  tymDługoterminowe</t>
  </si>
  <si>
    <t>2. Zobowiązania długoterminowe z tytułu leasingu finansowego</t>
  </si>
  <si>
    <t xml:space="preserve">3. Inne  zobowiazania </t>
  </si>
  <si>
    <t>IV. Zobowiązania krótkoterminowe</t>
  </si>
  <si>
    <t>Kredyty i pożyczkiKrótkoterminowe</t>
  </si>
  <si>
    <t>Leasing,w  tymKrótkoterminowe</t>
  </si>
  <si>
    <t>2. Zobowiązania krótkoterminowe z tytułu leasingu finansowego</t>
  </si>
  <si>
    <t>3. Zobowiązania z tytułu dostaw i usług</t>
  </si>
  <si>
    <t>4. Zobowiązania z tytułu podatku dochodowego</t>
  </si>
  <si>
    <t>5. Zobowiązania z tytułu świadczeń pracowniczych</t>
  </si>
  <si>
    <t>6. Pozostałe zobowiązania</t>
  </si>
  <si>
    <t>V. Otrzymane dotacje</t>
  </si>
  <si>
    <t>PASYWA  RAZEM</t>
  </si>
  <si>
    <r>
      <rPr>
        <b/>
        <sz val="8"/>
        <color rgb="FFFFFFFF"/>
        <rFont val="Calibri"/>
        <family val="2"/>
        <charset val="238"/>
      </rPr>
      <t xml:space="preserve">CASH FLOW
</t>
    </r>
    <r>
      <rPr>
        <b/>
        <i/>
        <sz val="8"/>
        <color rgb="FFFFFFFF"/>
        <rFont val="Calibri"/>
        <family val="2"/>
        <charset val="238"/>
      </rPr>
      <t>(dane roczne)</t>
    </r>
  </si>
  <si>
    <t>Przepływy środków pieniężnych z działalności operacyjnej</t>
  </si>
  <si>
    <t>I. Zysk brutto</t>
  </si>
  <si>
    <t>Korekty razem, w tym:</t>
  </si>
  <si>
    <t>Zyski (straty) przypadające na udziału niekontrolujące</t>
  </si>
  <si>
    <t>Zysk na okazyjnym nabyciu udziałów</t>
  </si>
  <si>
    <t>Zysk / strata z tytułu różnic kursowych</t>
  </si>
  <si>
    <t>Odsetki i udziały w zyskach (dywidendy)</t>
  </si>
  <si>
    <t>Zysk (strata) z tytułu działalności inwestycyjnej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</si>
  <si>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</si>
  <si>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</si>
  <si>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</si>
  <si>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</si>
  <si>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</si>
  <si>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Zapłacony podatek dochodowy</t>
  </si>
  <si>
    <t>Inne korekty</t>
  </si>
  <si>
    <t>Przepływy pieniężne netto z działalności operacyjnej</t>
  </si>
  <si>
    <t>Przepływy środków pieniężnych z działalności inwestycyjnej</t>
  </si>
  <si>
    <t>I. Wpływy</t>
  </si>
  <si>
    <t>Wpływy  ze zbycia wartości niematerialnych oraz rzeczowych aktywów trwałych</t>
  </si>
  <si>
    <t>Inne wpływy inwestycyjne (srodki pienieżne uzyskane  w ramach nabycia Moulds/FFK</t>
  </si>
  <si>
    <t>Inne wpływy inwestycyjne</t>
  </si>
  <si>
    <t>II. Wydatki</t>
  </si>
  <si>
    <t>Wydatki na nabycie wartości niematerialnych oraz rzeczowe aktywa trwałe</t>
  </si>
  <si>
    <t xml:space="preserve">Wydatki na aktywa finansowe, w tym: zapłata za udziały Moulds </t>
  </si>
  <si>
    <t>Przepływy pieniężne netto z działalności inwestycyjnej</t>
  </si>
  <si>
    <t>Przepływy środków pieniężnych z działalności finansowej</t>
  </si>
  <si>
    <t>Wpływy z tytułu:</t>
  </si>
  <si>
    <t>Wpływy netto z emisji akcji (wydania udziałów) i innych instrumentów kapitałowych oraz dopłat do kapitału</t>
  </si>
  <si>
    <t>Wpływy z tytułu kredytów i pożyczek</t>
  </si>
  <si>
    <t>Środki uzyskane z dotacji</t>
  </si>
  <si>
    <t>inne wpływy finasowe w tym odsetki</t>
  </si>
  <si>
    <t>Wydatki z tytułu:</t>
  </si>
  <si>
    <t>Nabycie akcji (udziałów własnych)</t>
  </si>
  <si>
    <t>Wypłata dywidendy</t>
  </si>
  <si>
    <t>Inne, wykupienie udziałów mniejszości</t>
  </si>
  <si>
    <t>Spłaty kredytów i pożyczek</t>
  </si>
  <si>
    <t>Płatności zobowiązań z tytułu umów leasingu finansowego</t>
  </si>
  <si>
    <t>Odsetki</t>
  </si>
  <si>
    <t>Inne wydatki finansowe</t>
  </si>
  <si>
    <t>Przepływy pieniężne netto z działalności finansowej</t>
  </si>
  <si>
    <t xml:space="preserve">Przepływy pieniężne netto razem </t>
  </si>
  <si>
    <t>Zmiana stanu środków pieniężnych z tytułu różnic kursowych</t>
  </si>
  <si>
    <t>Środki pieniężne na początek roku</t>
  </si>
  <si>
    <t>Środki pieniężne na koniec roku</t>
  </si>
  <si>
    <t>30.06.2016</t>
  </si>
  <si>
    <t>31.12.2016</t>
  </si>
  <si>
    <t>Wskaźniki finansowe</t>
  </si>
  <si>
    <t>Wskaźnik rentowność sprzedaży</t>
  </si>
  <si>
    <t>Wskaźnik rentowności operacyjnej</t>
  </si>
  <si>
    <t>Wskaźnik rentowności EBITDA</t>
  </si>
  <si>
    <t>Wskaźnik rentowności netto</t>
  </si>
  <si>
    <t>Wskaźnik rentowności aktywów</t>
  </si>
  <si>
    <t>x</t>
  </si>
  <si>
    <t>Wskaźnik ogólnego zadłużenia</t>
  </si>
  <si>
    <t>Wskaźnik ogólnego zadłużenia nowy</t>
  </si>
  <si>
    <t xml:space="preserve">Wskaźnik pokrycia kapitałów własnych zadłużeniem </t>
  </si>
  <si>
    <t>Wskaźnik pokrycia kapitałów własnych zadłużeniem  nowy</t>
  </si>
  <si>
    <t>Wskaźnik pokrycia kapitałów własnych zadłużeniem długoterminowym</t>
  </si>
  <si>
    <t>Cykl rotacji zapasów (dni)</t>
  </si>
  <si>
    <t>Cykl rotacji należności (dni)</t>
  </si>
  <si>
    <t>Cykl rotacji zobowiązań  z tytułu dostaw i usług (dni)</t>
  </si>
  <si>
    <t>Cykl konwersji gotówki (dni)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</si>
</sst>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.00000000000000000000_-;\-* #,##0.00000000000000000000_-;_-* &quot;-&quot;??_-;_-@_-"/>
    <numFmt numFmtId="166" formatCode="#,##0.0000"/>
    <numFmt numFmtId="167" formatCode="_-* #,##0_-;\-* #,##0_-;_-* &quot;-&quot;??_-;_-@_-"/>
    <numFmt numFmtId="168" formatCode="#,##0_ ;[Red]\-#,##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FFFF"/>
      <name val="Calibri"/>
      <family val="2"/>
      <charset val="238"/>
    </font>
    <font>
      <i/>
      <sz val="7"/>
      <color theme="0" tint="-0.49998474074526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C00000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6"/>
      <color rgb="FFFFFFFF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i/>
      <sz val="8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2" tint="-0.249977111117893"/>
      <name val="Calibri"/>
      <family val="2"/>
      <charset val="238"/>
      <scheme val="minor"/>
    </font>
    <font>
      <sz val="8"/>
      <color theme="2" tint="-0.249977111117893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FFFF"/>
        <bgColor rgb="FFF2F2F2"/>
      </patternFill>
    </fill>
    <fill>
      <patternFill patternType="solid">
        <fgColor rgb="FFFFC1C1"/>
        <bgColor rgb="FFFFC7CE"/>
      </patternFill>
    </fill>
    <fill>
      <patternFill patternType="solid">
        <fgColor rgb="FF800000"/>
        <bgColor rgb="FF9C0006"/>
      </patternFill>
    </fill>
    <fill>
      <patternFill patternType="solid">
        <fgColor rgb="FFFF8989"/>
        <bgColor rgb="FFFF9F9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/>
      <top style="thin">
        <color rgb="FFC00000"/>
      </top>
      <bottom style="hair">
        <color rgb="FFC00000"/>
      </bottom>
      <diagonal/>
    </border>
    <border diagonalUp="1" diagonalDown="1">
      <left/>
      <right/>
      <top style="thin">
        <color rgb="FFC00000"/>
      </top>
      <bottom style="hair">
        <color rgb="FFC00000"/>
      </bottom>
      <diagonal style="thin">
        <color rgb="FFC00000"/>
      </diagonal>
    </border>
    <border>
      <left/>
      <right/>
      <top style="hair">
        <color rgb="FFC00000"/>
      </top>
      <bottom style="thin">
        <color rgb="FFC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 wrapText="1"/>
    </xf>
    <xf numFmtId="3" fontId="0" fillId="0" borderId="0" xfId="0" applyNumberFormat="1"/>
    <xf numFmtId="0" fontId="3" fillId="0" borderId="0" xfId="0" applyFont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3" fontId="3" fillId="0" borderId="0" xfId="0" applyNumberFormat="1" applyFont="1"/>
    <xf numFmtId="4" fontId="0" fillId="0" borderId="0" xfId="0" applyNumberFormat="1"/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wrapText="1" indent="1"/>
    </xf>
    <xf numFmtId="0" fontId="8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 wrapText="1" indent="1"/>
    </xf>
    <xf numFmtId="0" fontId="7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 indent="1"/>
    </xf>
    <xf numFmtId="1" fontId="7" fillId="3" borderId="1" xfId="0" applyNumberFormat="1" applyFont="1" applyFill="1" applyBorder="1" applyAlignment="1">
      <alignment horizontal="right" vertical="center" wrapText="1" indent="1"/>
    </xf>
    <xf numFmtId="0" fontId="0" fillId="3" borderId="1" xfId="0" applyFill="1" applyBorder="1"/>
    <xf numFmtId="0" fontId="0" fillId="3" borderId="1" xfId="0" applyFill="1" applyBorder="1" applyAlignment="1">
      <alignment horizontal="right" indent="1"/>
    </xf>
    <xf numFmtId="164" fontId="0" fillId="3" borderId="1" xfId="2" applyNumberFormat="1" applyFont="1" applyFill="1" applyBorder="1" applyAlignment="1">
      <alignment horizontal="right" indent="1"/>
    </xf>
    <xf numFmtId="3" fontId="7" fillId="3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 indent="1"/>
    </xf>
    <xf numFmtId="3" fontId="10" fillId="3" borderId="1" xfId="0" applyNumberFormat="1" applyFont="1" applyFill="1" applyBorder="1" applyAlignment="1">
      <alignment horizontal="right" vertical="center" wrapText="1" indent="1"/>
    </xf>
    <xf numFmtId="4" fontId="7" fillId="3" borderId="1" xfId="0" applyNumberFormat="1" applyFont="1" applyFill="1" applyBorder="1" applyAlignment="1">
      <alignment horizontal="right" vertical="center" wrapText="1" indent="1"/>
    </xf>
    <xf numFmtId="0" fontId="7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horizontal="right" vertical="center" wrapText="1" indent="1"/>
    </xf>
    <xf numFmtId="164" fontId="7" fillId="3" borderId="0" xfId="2" applyNumberFormat="1" applyFont="1" applyFill="1" applyAlignment="1">
      <alignment horizontal="right" vertical="center" wrapText="1" indent="1"/>
    </xf>
    <xf numFmtId="165" fontId="7" fillId="3" borderId="0" xfId="1" applyNumberFormat="1" applyFont="1" applyFill="1" applyAlignment="1">
      <alignment horizontal="right" vertical="center" wrapText="1" indent="1"/>
    </xf>
    <xf numFmtId="0" fontId="11" fillId="3" borderId="0" xfId="0" applyFont="1" applyFill="1"/>
    <xf numFmtId="0" fontId="12" fillId="3" borderId="0" xfId="0" applyFont="1" applyFill="1" applyAlignment="1">
      <alignment horizontal="right" vertical="center" indent="1"/>
    </xf>
    <xf numFmtId="0" fontId="13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right" vertical="center" wrapText="1" indent="1"/>
    </xf>
    <xf numFmtId="3" fontId="13" fillId="0" borderId="1" xfId="0" applyNumberFormat="1" applyFont="1" applyBorder="1" applyAlignment="1">
      <alignment horizontal="right" vertical="center" wrapText="1" indent="1"/>
    </xf>
    <xf numFmtId="0" fontId="0" fillId="3" borderId="0" xfId="0" applyFill="1"/>
    <xf numFmtId="0" fontId="0" fillId="3" borderId="0" xfId="0" applyFill="1" applyAlignment="1">
      <alignment horizontal="right" indent="1"/>
    </xf>
    <xf numFmtId="164" fontId="0" fillId="3" borderId="0" xfId="2" applyNumberFormat="1" applyFont="1" applyFill="1" applyAlignment="1">
      <alignment horizontal="right" indent="1"/>
    </xf>
    <xf numFmtId="3" fontId="0" fillId="3" borderId="0" xfId="0" applyNumberFormat="1" applyFill="1" applyAlignment="1">
      <alignment horizontal="right" indent="1"/>
    </xf>
    <xf numFmtId="0" fontId="7" fillId="3" borderId="1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 indent="1"/>
    </xf>
    <xf numFmtId="166" fontId="7" fillId="3" borderId="1" xfId="0" applyNumberFormat="1" applyFont="1" applyFill="1" applyBorder="1" applyAlignment="1">
      <alignment horizontal="right" vertical="center" wrapText="1" indent="1"/>
    </xf>
    <xf numFmtId="164" fontId="0" fillId="0" borderId="0" xfId="2" applyNumberFormat="1" applyFont="1"/>
    <xf numFmtId="167" fontId="0" fillId="0" borderId="0" xfId="1" applyNumberFormat="1" applyFont="1" applyFill="1"/>
    <xf numFmtId="0" fontId="4" fillId="2" borderId="3" xfId="0" applyFont="1" applyFill="1" applyBorder="1" applyAlignment="1">
      <alignment horizontal="left" vertical="center" wrapText="1"/>
    </xf>
    <xf numFmtId="167" fontId="0" fillId="0" borderId="0" xfId="1" applyNumberFormat="1" applyFont="1"/>
    <xf numFmtId="0" fontId="8" fillId="6" borderId="1" xfId="0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right" vertical="center" wrapText="1" indent="1"/>
    </xf>
    <xf numFmtId="0" fontId="15" fillId="0" borderId="0" xfId="0" applyFont="1"/>
    <xf numFmtId="0" fontId="8" fillId="3" borderId="1" xfId="0" applyFont="1" applyFill="1" applyBorder="1" applyAlignment="1">
      <alignment vertical="center" wrapText="1"/>
    </xf>
    <xf numFmtId="0" fontId="15" fillId="0" borderId="0" xfId="0" applyFont="1" applyAlignment="1">
      <alignment horizontal="right" indent="1"/>
    </xf>
    <xf numFmtId="167" fontId="15" fillId="0" borderId="0" xfId="1" applyNumberFormat="1" applyFont="1"/>
    <xf numFmtId="166" fontId="0" fillId="0" borderId="0" xfId="0" applyNumberFormat="1" applyAlignment="1">
      <alignment horizontal="right" indent="1"/>
    </xf>
    <xf numFmtId="0" fontId="16" fillId="3" borderId="1" xfId="0" applyFont="1" applyFill="1" applyBorder="1" applyAlignment="1">
      <alignment horizontal="right" vertical="center"/>
    </xf>
    <xf numFmtId="167" fontId="3" fillId="0" borderId="0" xfId="1" applyNumberFormat="1" applyFont="1"/>
    <xf numFmtId="167" fontId="0" fillId="0" borderId="0" xfId="0" applyNumberFormat="1"/>
    <xf numFmtId="3" fontId="8" fillId="6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9" fontId="0" fillId="0" borderId="0" xfId="2" applyFont="1"/>
    <xf numFmtId="3" fontId="8" fillId="3" borderId="1" xfId="0" applyNumberFormat="1" applyFont="1" applyFill="1" applyBorder="1" applyAlignment="1">
      <alignment horizontal="right" vertical="center" wrapText="1"/>
    </xf>
    <xf numFmtId="3" fontId="15" fillId="0" borderId="0" xfId="0" applyNumberFormat="1" applyFont="1"/>
    <xf numFmtId="168" fontId="17" fillId="0" borderId="0" xfId="0" applyNumberFormat="1" applyFont="1"/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168" fontId="4" fillId="2" borderId="3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indent="1"/>
    </xf>
    <xf numFmtId="0" fontId="7" fillId="3" borderId="1" xfId="0" applyFont="1" applyFill="1" applyBorder="1" applyAlignment="1">
      <alignment horizontal="left" vertical="center" wrapText="1" indent="1"/>
    </xf>
    <xf numFmtId="168" fontId="7" fillId="3" borderId="1" xfId="0" applyNumberFormat="1" applyFont="1" applyFill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left" vertical="center" wrapText="1" indent="3"/>
    </xf>
    <xf numFmtId="168" fontId="8" fillId="3" borderId="1" xfId="0" applyNumberFormat="1" applyFont="1" applyFill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left" vertical="center" wrapText="1" indent="3"/>
    </xf>
    <xf numFmtId="168" fontId="7" fillId="3" borderId="1" xfId="0" applyNumberFormat="1" applyFont="1" applyFill="1" applyBorder="1" applyAlignment="1">
      <alignment horizontal="right" vertical="center" indent="1"/>
    </xf>
    <xf numFmtId="0" fontId="0" fillId="3" borderId="4" xfId="0" applyFill="1" applyBorder="1" applyAlignment="1">
      <alignment vertical="center"/>
    </xf>
    <xf numFmtId="168" fontId="7" fillId="3" borderId="4" xfId="0" applyNumberFormat="1" applyFont="1" applyFill="1" applyBorder="1" applyAlignment="1">
      <alignment horizontal="right" vertical="center" indent="1"/>
    </xf>
    <xf numFmtId="168" fontId="8" fillId="2" borderId="5" xfId="0" applyNumberFormat="1" applyFont="1" applyFill="1" applyBorder="1" applyAlignment="1">
      <alignment horizontal="right" vertical="center" indent="1"/>
    </xf>
    <xf numFmtId="168" fontId="8" fillId="3" borderId="1" xfId="0" applyNumberFormat="1" applyFont="1" applyFill="1" applyBorder="1" applyAlignment="1">
      <alignment horizontal="right" vertical="center" indent="1"/>
    </xf>
    <xf numFmtId="0" fontId="8" fillId="3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68" fontId="16" fillId="3" borderId="1" xfId="0" applyNumberFormat="1" applyFont="1" applyFill="1" applyBorder="1" applyAlignment="1">
      <alignment horizontal="right" vertical="center" indent="1"/>
    </xf>
    <xf numFmtId="168" fontId="0" fillId="0" borderId="0" xfId="0" applyNumberFormat="1"/>
    <xf numFmtId="0" fontId="6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0" fontId="20" fillId="0" borderId="1" xfId="2" applyNumberFormat="1" applyFont="1" applyFill="1" applyBorder="1" applyAlignment="1">
      <alignment horizontal="right" vertical="center" wrapText="1" indent="1"/>
    </xf>
    <xf numFmtId="164" fontId="20" fillId="0" borderId="1" xfId="2" applyNumberFormat="1" applyFont="1" applyFill="1" applyBorder="1" applyAlignment="1">
      <alignment horizontal="right" vertical="center" wrapText="1" indent="1"/>
    </xf>
    <xf numFmtId="164" fontId="19" fillId="0" borderId="0" xfId="0" applyNumberFormat="1" applyFont="1" applyAlignment="1">
      <alignment horizontal="center" vertical="center"/>
    </xf>
    <xf numFmtId="4" fontId="20" fillId="0" borderId="1" xfId="2" applyNumberFormat="1" applyFont="1" applyFill="1" applyBorder="1" applyAlignment="1">
      <alignment horizontal="right" vertical="center" wrapText="1" indent="1"/>
    </xf>
    <xf numFmtId="0" fontId="17" fillId="7" borderId="0" xfId="0" applyFont="1" applyFill="1"/>
    <xf numFmtId="0" fontId="17" fillId="7" borderId="0" xfId="0" applyFont="1" applyFill="1" applyAlignment="1">
      <alignment vertical="center"/>
    </xf>
    <xf numFmtId="0" fontId="17" fillId="0" borderId="6" xfId="0" applyFont="1" applyBorder="1" applyAlignment="1">
      <alignment vertical="center" wrapText="1"/>
    </xf>
    <xf numFmtId="4" fontId="20" fillId="0" borderId="6" xfId="2" applyNumberFormat="1" applyFont="1" applyFill="1" applyBorder="1" applyAlignment="1">
      <alignment horizontal="right" vertical="center" wrapText="1" indent="1"/>
    </xf>
    <xf numFmtId="4" fontId="20" fillId="0" borderId="7" xfId="2" applyNumberFormat="1" applyFont="1" applyFill="1" applyBorder="1" applyAlignment="1">
      <alignment horizontal="right" vertical="center" wrapText="1" indent="1"/>
    </xf>
    <xf numFmtId="0" fontId="17" fillId="0" borderId="8" xfId="0" applyFont="1" applyBorder="1" applyAlignment="1">
      <alignment vertical="center" wrapText="1"/>
    </xf>
    <xf numFmtId="4" fontId="20" fillId="0" borderId="8" xfId="2" applyNumberFormat="1" applyFont="1" applyFill="1" applyBorder="1" applyAlignment="1">
      <alignment horizontal="right" vertical="center" wrapText="1" indent="1"/>
    </xf>
    <xf numFmtId="3" fontId="20" fillId="0" borderId="1" xfId="0" applyNumberFormat="1" applyFont="1" applyBorder="1" applyAlignment="1">
      <alignment horizontal="right" vertical="center" wrapText="1" indent="1"/>
    </xf>
    <xf numFmtId="1" fontId="17" fillId="0" borderId="0" xfId="0" applyNumberFormat="1" applyFont="1"/>
    <xf numFmtId="3" fontId="20" fillId="0" borderId="1" xfId="0" applyNumberFormat="1" applyFont="1" applyFill="1" applyBorder="1" applyAlignment="1">
      <alignment horizontal="right" vertical="center" wrapText="1" inden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220979</xdr:colOff>
      <xdr:row>17</xdr:row>
      <xdr:rowOff>220979</xdr:rowOff>
    </xdr:from>
    <xdr:to>
      <xdr:col>17</xdr:col>
      <xdr:colOff>563880</xdr:colOff>
      <xdr:row>44</xdr:row>
      <xdr:rowOff>125730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DC809DF-4A6D-4181-B226-94645312B620}"/>
            </a:ext>
          </a:extLst>
        </xdr:cNvPr>
        <xdr:cNvSpPr txBox="1"/>
      </xdr:nvSpPr>
      <xdr:spPr>
        <a:xfrm>
          <a:off x="198119" y="4229099"/>
          <a:ext cx="14386561" cy="35242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sprzedaży = zysk (strata) ze sprzedaży za 12 mies.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operacyjnej = zysk (strata) na działalności operacyjnej za 12 mies.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EBITDA = (zysk lub strata na działalności operacyjnej za 12 mies. + amortyzacja za 12 mies. )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netto = zysk (strata) netto za 12 mies. / przychody netto ze sprzedaży za 12 mies. x 100%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rentowności aktywów = zysk netto za 12 mies. / aktywa</a:t>
          </a:r>
        </a:p>
        <a:p>
          <a:endParaRPr lang="pl-PL" sz="400" i="1">
            <a:effectLst/>
          </a:endParaRPr>
        </a:p>
        <a:p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ogólnego zadłużenia = zobowiązania / aktywa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ogólnego zadłużenia nowy =  (Pasywa - kapitały ) / aktywa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pokrycia kapitałów własnych zadłużeniem = zobowiązania / kapitały własne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pokrycia kapitałów własnych zadłużeniem nowy = (Pasywa - kapitały ) / kapitały własne</a:t>
          </a:r>
          <a:endParaRPr lang="pl-PL" sz="1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Wskaźnik pokrycia kapitałów własnych zadłużeniem długoterminowym = zobowiązania długoterminowe / kapitały własne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rotacji należności = (stan należności z tytułu dostaw i usług/przychody za 12 mies.) x 365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rotacji zobowiązań bieżących = (stan zobowiązań handlowych/ przychody za 12 mies.) x 365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rotacji zapasów = (stan zapasów na datę bilansową/przychody za 12 mies.) x 365</a:t>
          </a:r>
          <a:endParaRPr lang="pl-PL" sz="400" i="1">
            <a:effectLst/>
          </a:endParaRPr>
        </a:p>
        <a:p>
          <a:r>
            <a:rPr lang="pl-PL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 konwersji gotówki = cykl rotacji zapasów + cykl rotacji należności -cykl rotacji zobowiązań bieżących</a:t>
          </a:r>
        </a:p>
        <a:p>
          <a:endParaRPr lang="pl-PL" sz="8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400" i="1">
            <a:effectLst/>
          </a:endParaRPr>
        </a:p>
        <a:p>
          <a:pPr eaLnBrk="1" fontAlgn="auto" latinLnBrk="0" hangingPunct="1"/>
          <a:r>
            <a:rPr lang="pl-PL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 sprzedaży oraz zysku liczone za okres ostatnich 12 miesięcy</a:t>
          </a:r>
          <a:endParaRPr lang="pl-PL" sz="400" i="1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TY%20VALUE/a-Operations/KGL/005.%20Rap.%20okresowe/2020_05_27%20Dane%20GKG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_zajdzinska_kglsa_onmicrosoft_com/Documents/Pulpit/AZ/Finansowe/Dla%20MP/2021-06/2020_01_24%20Dane%20GKGL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_zajdzinska_kglsa_onmicrosoft_com/Documents/Pulpit/AZ/Finansowe/Dla%20MP/2021-06/2021_09_30_Dane%20GKG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źródłowe &gt;&gt;&gt;"/>
      <sheetName val="RZiS"/>
      <sheetName val="Aktywa"/>
      <sheetName val="Pasywa"/>
      <sheetName val="Cash Flow"/>
      <sheetName val="Dane Kontroling"/>
      <sheetName val="Dane wynikowe &gt;&gt;&gt;"/>
      <sheetName val="Dane analityczne"/>
      <sheetName val="Graphs"/>
      <sheetName val="Szac."/>
      <sheetName val="Powierzchnia"/>
      <sheetName val="Wskaźniki"/>
      <sheetName val="Kowenanty"/>
      <sheetName val="Nowy Układ"/>
      <sheetName val="PROD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2015</v>
          </cell>
          <cell r="H5">
            <v>2016</v>
          </cell>
          <cell r="I5">
            <v>2017</v>
          </cell>
          <cell r="J5">
            <v>2018</v>
          </cell>
          <cell r="K5">
            <v>2019</v>
          </cell>
          <cell r="L5">
            <v>2020</v>
          </cell>
          <cell r="N5" t="str">
            <v>I Q 2015</v>
          </cell>
          <cell r="O5" t="str">
            <v>I Q 2016</v>
          </cell>
          <cell r="P5" t="str">
            <v>I Q 2017</v>
          </cell>
          <cell r="Q5" t="str">
            <v>I Q 2018</v>
          </cell>
          <cell r="R5" t="str">
            <v>I Q 2019</v>
          </cell>
          <cell r="S5" t="str">
            <v>I Q 2020</v>
          </cell>
          <cell r="U5" t="str">
            <v>I H 2015</v>
          </cell>
          <cell r="V5" t="str">
            <v>I H 2016</v>
          </cell>
          <cell r="W5" t="str">
            <v>I H 2017</v>
          </cell>
          <cell r="X5" t="str">
            <v>I H 2018</v>
          </cell>
          <cell r="Y5" t="str">
            <v>I H 2019</v>
          </cell>
          <cell r="Z5" t="str">
            <v>I H 2020</v>
          </cell>
          <cell r="AB5" t="str">
            <v>I-III Q 2015</v>
          </cell>
          <cell r="AC5" t="str">
            <v>I-III Q 2016</v>
          </cell>
          <cell r="AD5" t="str">
            <v>I-III Q 2017</v>
          </cell>
          <cell r="AE5" t="str">
            <v>I-III Q 2018</v>
          </cell>
          <cell r="AF5" t="str">
            <v>I-III Q 2019</v>
          </cell>
          <cell r="AG5" t="str">
            <v>I-III Q 2020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Aktywa"/>
      <sheetName val="Pasywa"/>
      <sheetName val="Cash Flow"/>
      <sheetName val="Wskaźniki"/>
      <sheetName val="Dane analityczne"/>
    </sheetNames>
    <sheetDataSet>
      <sheetData sheetId="0"/>
      <sheetData sheetId="1">
        <row r="15">
          <cell r="A15" t="str">
            <v>AKTYWA  RAZEM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źródłowe &gt;&gt;&gt;"/>
      <sheetName val="RZiS"/>
      <sheetName val="Aktywa"/>
      <sheetName val="Pasywa"/>
      <sheetName val="Cash Flow"/>
      <sheetName val="Dane Kontroling"/>
      <sheetName val="Dane wynikowe &gt;&gt;&gt;"/>
      <sheetName val="Dane analityczne"/>
      <sheetName val="Wskaźniki"/>
      <sheetName val="Graphs (3x)"/>
      <sheetName val="Graphs (5x)"/>
      <sheetName val="Do prezentacji"/>
      <sheetName val="Wskaźnik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2015</v>
          </cell>
          <cell r="H5">
            <v>2016</v>
          </cell>
          <cell r="I5">
            <v>2017</v>
          </cell>
          <cell r="J5">
            <v>2018</v>
          </cell>
          <cell r="K5">
            <v>2019</v>
          </cell>
          <cell r="L5">
            <v>2020</v>
          </cell>
          <cell r="M5">
            <v>2021</v>
          </cell>
          <cell r="O5" t="str">
            <v>I Q 2015</v>
          </cell>
          <cell r="P5" t="str">
            <v>I Q 2016</v>
          </cell>
          <cell r="Q5" t="str">
            <v>I Q 2017</v>
          </cell>
          <cell r="R5" t="str">
            <v>I Q 2018</v>
          </cell>
          <cell r="S5" t="str">
            <v>I Q 2019</v>
          </cell>
          <cell r="T5" t="str">
            <v>I Q 2020</v>
          </cell>
          <cell r="U5" t="str">
            <v>I Q 2021</v>
          </cell>
          <cell r="W5" t="str">
            <v>I H 2015</v>
          </cell>
          <cell r="X5" t="str">
            <v>I H 2016</v>
          </cell>
          <cell r="Y5" t="str">
            <v>I H 2017</v>
          </cell>
          <cell r="Z5" t="str">
            <v>I H 2018</v>
          </cell>
          <cell r="AA5" t="str">
            <v>I H 2019</v>
          </cell>
          <cell r="AB5" t="str">
            <v>I H 2020</v>
          </cell>
          <cell r="AC5" t="str">
            <v>I H 2021</v>
          </cell>
          <cell r="AE5" t="str">
            <v>I-III Q 2015</v>
          </cell>
          <cell r="AF5" t="str">
            <v>I-III Q 2016</v>
          </cell>
          <cell r="AG5" t="str">
            <v>I-III Q 2017</v>
          </cell>
          <cell r="AH5" t="str">
            <v>I-III Q 2018</v>
          </cell>
          <cell r="AI5" t="str">
            <v>I-III Q 2019</v>
          </cell>
          <cell r="AJ5" t="str">
            <v>I-III Q 2020</v>
          </cell>
          <cell r="AK5" t="str">
            <v>I-III Q 2021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681B-437C-4F28-A779-4DA6A670A123}">
  <sheetPr>
    <tabColor rgb="FFFFFFCC"/>
    <pageSetUpPr fitToPage="1"/>
  </sheetPr>
  <dimension ref="A1:AN85"/>
  <sheetViews>
    <sheetView showGridLines="0" tabSelected="1" zoomScale="90" zoomScaleNormal="90" workbookViewId="0">
      <pane xSplit="3" ySplit="2" topLeftCell="N3" activePane="bottomRight" state="frozen"/>
      <selection activeCell="AE14" sqref="AE14"/>
      <selection pane="topRight" activeCell="AE14" sqref="AE14"/>
      <selection pane="bottomLeft" activeCell="AE14" sqref="AE14"/>
      <selection pane="bottomRight" activeCell="B1" sqref="B1"/>
    </sheetView>
  </sheetViews>
  <sheetFormatPr defaultRowHeight="14.5" outlineLevelCol="1" x14ac:dyDescent="0.35"/>
  <cols>
    <col min="1" max="1" width="12.36328125" style="1" hidden="1" customWidth="1" outlineLevel="1"/>
    <col min="2" max="2" width="2.90625" customWidth="1" collapsed="1"/>
    <col min="3" max="3" width="45.6328125" customWidth="1"/>
    <col min="4" max="4" width="1.08984375" hidden="1" customWidth="1" outlineLevel="1"/>
    <col min="5" max="8" width="8.90625" hidden="1" customWidth="1" outlineLevel="1"/>
    <col min="9" max="9" width="1.08984375" hidden="1" customWidth="1" outlineLevel="1"/>
    <col min="10" max="13" width="8.90625" hidden="1" customWidth="1" outlineLevel="1"/>
    <col min="14" max="14" width="1.08984375" customWidth="1" collapsed="1"/>
    <col min="15" max="15" width="11" bestFit="1" customWidth="1"/>
    <col min="19" max="19" width="1.08984375" customWidth="1"/>
    <col min="24" max="24" width="1.08984375" customWidth="1"/>
    <col min="27" max="28" width="8.90625" customWidth="1"/>
    <col min="29" max="29" width="1.08984375" customWidth="1"/>
    <col min="30" max="30" width="8.6328125" customWidth="1"/>
    <col min="31" max="31" width="8.90625" customWidth="1" collapsed="1"/>
    <col min="32" max="32" width="8.90625" customWidth="1"/>
    <col min="33" max="33" width="9.6328125" customWidth="1"/>
    <col min="34" max="34" width="1.08984375" customWidth="1"/>
    <col min="35" max="35" width="8.6328125" customWidth="1"/>
    <col min="36" max="36" width="8.90625" customWidth="1" collapsed="1"/>
    <col min="37" max="37" width="8.90625" customWidth="1"/>
    <col min="38" max="38" width="9.6328125" customWidth="1"/>
    <col min="39" max="39" width="20.54296875" style="3" customWidth="1"/>
  </cols>
  <sheetData>
    <row r="1" spans="1:40" ht="22.25" customHeight="1" x14ac:dyDescent="0.35">
      <c r="AA1" s="2"/>
    </row>
    <row r="2" spans="1:40" ht="28.25" customHeight="1" x14ac:dyDescent="0.35">
      <c r="C2" s="4" t="s">
        <v>0</v>
      </c>
      <c r="E2" s="5" t="s">
        <v>1</v>
      </c>
      <c r="F2" s="5" t="s">
        <v>2</v>
      </c>
      <c r="G2" s="5" t="s">
        <v>3</v>
      </c>
      <c r="H2" s="5">
        <v>2015</v>
      </c>
      <c r="J2" s="5" t="s">
        <v>4</v>
      </c>
      <c r="K2" s="5" t="s">
        <v>5</v>
      </c>
      <c r="L2" s="5" t="s">
        <v>6</v>
      </c>
      <c r="M2" s="5">
        <v>2016</v>
      </c>
      <c r="O2" s="5" t="s">
        <v>7</v>
      </c>
      <c r="P2" s="5" t="s">
        <v>8</v>
      </c>
      <c r="Q2" s="5" t="s">
        <v>9</v>
      </c>
      <c r="R2" s="5">
        <v>2017</v>
      </c>
      <c r="T2" s="5" t="s">
        <v>10</v>
      </c>
      <c r="U2" s="5" t="s">
        <v>11</v>
      </c>
      <c r="V2" s="5" t="s">
        <v>12</v>
      </c>
      <c r="W2" s="5">
        <v>2018</v>
      </c>
      <c r="Y2" s="5" t="s">
        <v>13</v>
      </c>
      <c r="Z2" s="5" t="s">
        <v>14</v>
      </c>
      <c r="AA2" s="5" t="s">
        <v>15</v>
      </c>
      <c r="AB2" s="5">
        <v>2019</v>
      </c>
      <c r="AD2" s="5" t="s">
        <v>16</v>
      </c>
      <c r="AE2" s="5" t="s">
        <v>17</v>
      </c>
      <c r="AF2" s="5" t="s">
        <v>18</v>
      </c>
      <c r="AG2" s="5">
        <v>2020</v>
      </c>
      <c r="AI2" s="5" t="s">
        <v>19</v>
      </c>
      <c r="AJ2" s="5" t="s">
        <v>20</v>
      </c>
      <c r="AK2" s="5" t="s">
        <v>21</v>
      </c>
      <c r="AL2" s="5">
        <v>2021</v>
      </c>
    </row>
    <row r="3" spans="1:40" s="7" customFormat="1" ht="13.25" customHeigh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  <c r="AF3" s="6">
        <v>32</v>
      </c>
      <c r="AG3" s="6">
        <v>33</v>
      </c>
      <c r="AH3" s="6">
        <v>34</v>
      </c>
      <c r="AI3" s="6">
        <v>35</v>
      </c>
      <c r="AJ3" s="6">
        <v>36</v>
      </c>
      <c r="AK3" s="6">
        <v>37</v>
      </c>
      <c r="AL3" s="6">
        <v>38</v>
      </c>
      <c r="AM3" s="3"/>
    </row>
    <row r="4" spans="1:40" ht="24.65" customHeight="1" x14ac:dyDescent="0.35">
      <c r="C4" s="8" t="s">
        <v>22</v>
      </c>
      <c r="E4" s="9">
        <v>30047.513704600002</v>
      </c>
      <c r="F4" s="9">
        <v>55225</v>
      </c>
      <c r="G4" s="9">
        <v>86029</v>
      </c>
      <c r="H4" s="9">
        <v>117651</v>
      </c>
      <c r="I4" s="10"/>
      <c r="J4" s="9">
        <v>32801.47105</v>
      </c>
      <c r="K4" s="9">
        <v>66502.755279999998</v>
      </c>
      <c r="L4" s="9">
        <v>102539.75528</v>
      </c>
      <c r="M4" s="9">
        <v>136797.00274</v>
      </c>
      <c r="N4" s="10"/>
      <c r="O4" s="9">
        <v>34560.894469999999</v>
      </c>
      <c r="P4" s="9">
        <v>71477.793109999999</v>
      </c>
      <c r="Q4" s="9">
        <v>112915.662964282</v>
      </c>
      <c r="R4" s="9">
        <v>155661</v>
      </c>
      <c r="S4" s="10"/>
      <c r="T4" s="9">
        <v>42649.296949408003</v>
      </c>
      <c r="U4" s="9">
        <v>85999.650649999996</v>
      </c>
      <c r="V4" s="9">
        <v>132749.85765879499</v>
      </c>
      <c r="W4" s="9">
        <v>179143.82066175301</v>
      </c>
      <c r="X4" s="10"/>
      <c r="Y4" s="9">
        <v>48360.663489999999</v>
      </c>
      <c r="Z4" s="9">
        <v>101602.50092000001</v>
      </c>
      <c r="AA4" s="9">
        <v>162186</v>
      </c>
      <c r="AB4" s="9">
        <v>217914.48427000002</v>
      </c>
      <c r="AC4" s="10"/>
      <c r="AD4" s="9">
        <v>52800.834479999998</v>
      </c>
      <c r="AE4" s="9">
        <v>106662.12705</v>
      </c>
      <c r="AF4" s="9">
        <v>167093</v>
      </c>
      <c r="AG4" s="9">
        <v>227530.15427</v>
      </c>
      <c r="AH4" s="10"/>
      <c r="AI4" s="9">
        <v>68912.431119999994</v>
      </c>
      <c r="AJ4" s="9">
        <v>146788.33676000003</v>
      </c>
      <c r="AK4" s="9"/>
      <c r="AL4" s="9"/>
      <c r="AM4" s="11"/>
      <c r="AN4" s="12"/>
    </row>
    <row r="5" spans="1:40" ht="24.65" customHeight="1" x14ac:dyDescent="0.35">
      <c r="C5" s="8" t="s">
        <v>23</v>
      </c>
      <c r="E5" s="9">
        <v>29825.119129999999</v>
      </c>
      <c r="F5" s="9">
        <v>67261</v>
      </c>
      <c r="G5" s="9">
        <v>100486</v>
      </c>
      <c r="H5" s="9">
        <v>131589</v>
      </c>
      <c r="I5" s="10"/>
      <c r="J5" s="9">
        <v>35375.342320000003</v>
      </c>
      <c r="K5" s="9">
        <v>79215.316768874996</v>
      </c>
      <c r="L5" s="9">
        <v>117751.316768875</v>
      </c>
      <c r="M5" s="9">
        <v>153727.482722891</v>
      </c>
      <c r="N5" s="10"/>
      <c r="O5" s="9">
        <v>56679.123420000004</v>
      </c>
      <c r="P5" s="9">
        <v>100299.651200462</v>
      </c>
      <c r="Q5" s="9">
        <v>149247.23335525001</v>
      </c>
      <c r="R5" s="9">
        <v>187481</v>
      </c>
      <c r="S5" s="10"/>
      <c r="T5" s="9">
        <v>49960.075640591996</v>
      </c>
      <c r="U5" s="9">
        <v>102314.47600188501</v>
      </c>
      <c r="V5" s="9">
        <v>153163.534311205</v>
      </c>
      <c r="W5" s="9">
        <v>196433.438898247</v>
      </c>
      <c r="X5" s="10"/>
      <c r="Y5" s="9">
        <v>51830.822740000003</v>
      </c>
      <c r="Z5" s="9">
        <v>100981.12183</v>
      </c>
      <c r="AA5" s="9">
        <v>141108</v>
      </c>
      <c r="AB5" s="9">
        <v>174459.15242</v>
      </c>
      <c r="AC5" s="10"/>
      <c r="AD5" s="9">
        <v>43119.245269999999</v>
      </c>
      <c r="AE5" s="9">
        <v>77077.776700000002</v>
      </c>
      <c r="AF5" s="9">
        <v>114314</v>
      </c>
      <c r="AG5" s="9">
        <v>152433.67044999998</v>
      </c>
      <c r="AH5" s="10"/>
      <c r="AI5" s="9">
        <v>60193.955139999998</v>
      </c>
      <c r="AJ5" s="9">
        <v>130388.3536</v>
      </c>
      <c r="AK5" s="9"/>
      <c r="AL5" s="9"/>
      <c r="AM5" s="11"/>
      <c r="AN5" s="12"/>
    </row>
    <row r="6" spans="1:40" ht="16.25" customHeight="1" x14ac:dyDescent="0.35">
      <c r="C6" s="13" t="s">
        <v>24</v>
      </c>
      <c r="E6" s="14">
        <v>59872.632834600001</v>
      </c>
      <c r="F6" s="14">
        <v>122486</v>
      </c>
      <c r="G6" s="14">
        <v>186515</v>
      </c>
      <c r="H6" s="14">
        <v>249240</v>
      </c>
      <c r="I6" s="10"/>
      <c r="J6" s="14">
        <v>68176.813370000003</v>
      </c>
      <c r="K6" s="14">
        <v>145718.07204887501</v>
      </c>
      <c r="L6" s="14">
        <v>220291.07204887501</v>
      </c>
      <c r="M6" s="14">
        <v>290524.485462891</v>
      </c>
      <c r="N6" s="10"/>
      <c r="O6" s="14">
        <v>91240.017890000003</v>
      </c>
      <c r="P6" s="14">
        <v>171777.44431046199</v>
      </c>
      <c r="Q6" s="14">
        <v>262162.89631953201</v>
      </c>
      <c r="R6" s="14">
        <v>343142</v>
      </c>
      <c r="S6" s="10"/>
      <c r="T6" s="14">
        <v>92609.372589999999</v>
      </c>
      <c r="U6" s="14">
        <v>188314.12665188499</v>
      </c>
      <c r="V6" s="14">
        <v>285913.39197</v>
      </c>
      <c r="W6" s="14">
        <v>375577.25955999998</v>
      </c>
      <c r="X6" s="10"/>
      <c r="Y6" s="14">
        <v>100191.48623000001</v>
      </c>
      <c r="Z6" s="14">
        <v>202583.62275000001</v>
      </c>
      <c r="AA6" s="14">
        <v>303294</v>
      </c>
      <c r="AB6" s="14">
        <v>392373.63669000001</v>
      </c>
      <c r="AC6" s="10"/>
      <c r="AD6" s="14">
        <v>95920.079750000004</v>
      </c>
      <c r="AE6" s="14">
        <v>183739.90375</v>
      </c>
      <c r="AF6" s="14">
        <v>281406</v>
      </c>
      <c r="AG6" s="14">
        <v>379963.82471999998</v>
      </c>
      <c r="AH6" s="10"/>
      <c r="AI6" s="14">
        <v>129106.38626</v>
      </c>
      <c r="AJ6" s="14">
        <v>277176.69036000001</v>
      </c>
      <c r="AK6" s="14"/>
      <c r="AL6" s="14"/>
      <c r="AM6" s="11"/>
      <c r="AN6" s="12"/>
    </row>
    <row r="7" spans="1:40" ht="24.65" customHeight="1" x14ac:dyDescent="0.35">
      <c r="C7" s="8" t="s">
        <v>25</v>
      </c>
      <c r="E7" s="9">
        <v>23784.759601744001</v>
      </c>
      <c r="F7" s="15">
        <v>42635.487110000009</v>
      </c>
      <c r="G7" s="9">
        <v>66121.487110000016</v>
      </c>
      <c r="H7" s="9">
        <v>90639</v>
      </c>
      <c r="I7" s="10"/>
      <c r="J7" s="9">
        <v>25887.475024675001</v>
      </c>
      <c r="K7" s="9">
        <v>53074.818210000099</v>
      </c>
      <c r="L7" s="9">
        <v>80588.818210000099</v>
      </c>
      <c r="M7" s="9">
        <v>108225.96735000001</v>
      </c>
      <c r="N7" s="10"/>
      <c r="O7" s="9">
        <v>26299.393745376801</v>
      </c>
      <c r="P7" s="9">
        <v>54528</v>
      </c>
      <c r="Q7" s="9">
        <v>87078.987157220006</v>
      </c>
      <c r="R7" s="9">
        <v>121182</v>
      </c>
      <c r="S7" s="10"/>
      <c r="T7" s="9">
        <v>34409.009778815998</v>
      </c>
      <c r="U7" s="9">
        <v>69908.713074489904</v>
      </c>
      <c r="V7" s="9">
        <v>108256.41765408999</v>
      </c>
      <c r="W7" s="9">
        <v>143919.14188292701</v>
      </c>
      <c r="X7" s="10"/>
      <c r="Y7" s="9">
        <v>39071.3430316948</v>
      </c>
      <c r="Z7" s="9">
        <v>80905.039976048007</v>
      </c>
      <c r="AA7" s="9">
        <v>127958</v>
      </c>
      <c r="AB7" s="9">
        <v>171961.05</v>
      </c>
      <c r="AC7" s="10"/>
      <c r="AD7" s="9">
        <v>40731.633569343903</v>
      </c>
      <c r="AE7" s="9">
        <v>81918.520929344362</v>
      </c>
      <c r="AF7" s="9">
        <v>129025</v>
      </c>
      <c r="AG7" s="9">
        <v>178699.06200000001</v>
      </c>
      <c r="AH7" s="10"/>
      <c r="AI7" s="9">
        <v>57261.17078</v>
      </c>
      <c r="AJ7" s="9">
        <v>124513.88519</v>
      </c>
      <c r="AK7" s="9"/>
      <c r="AL7" s="9"/>
      <c r="AM7" s="11"/>
      <c r="AN7" s="12"/>
    </row>
    <row r="8" spans="1:40" ht="24.65" customHeight="1" x14ac:dyDescent="0.35">
      <c r="C8" s="8" t="s">
        <v>26</v>
      </c>
      <c r="E8" s="9">
        <v>26554.810689999998</v>
      </c>
      <c r="F8" s="9">
        <v>60365.289870000001</v>
      </c>
      <c r="G8" s="9">
        <v>90309.289870000008</v>
      </c>
      <c r="H8" s="9">
        <v>117351</v>
      </c>
      <c r="I8" s="10"/>
      <c r="J8" s="9">
        <v>31624.98316</v>
      </c>
      <c r="K8" s="9">
        <v>70409.865021820005</v>
      </c>
      <c r="L8" s="9">
        <v>104527.86502182001</v>
      </c>
      <c r="M8" s="9">
        <v>135579.09898912799</v>
      </c>
      <c r="N8" s="10"/>
      <c r="O8" s="9">
        <v>51302.440317018001</v>
      </c>
      <c r="P8" s="9">
        <v>90528.059213939996</v>
      </c>
      <c r="Q8" s="9">
        <v>134994.64228253</v>
      </c>
      <c r="R8" s="9">
        <v>169627</v>
      </c>
      <c r="S8" s="10"/>
      <c r="T8" s="9">
        <v>45363.473800487998</v>
      </c>
      <c r="U8" s="9">
        <v>93764.513171115002</v>
      </c>
      <c r="V8" s="9">
        <v>140686.47171717</v>
      </c>
      <c r="W8" s="9">
        <v>180662.90002115699</v>
      </c>
      <c r="X8" s="10"/>
      <c r="Y8" s="9">
        <v>46856.855459999999</v>
      </c>
      <c r="Z8" s="9">
        <v>91360.937390000006</v>
      </c>
      <c r="AA8" s="9">
        <v>127198</v>
      </c>
      <c r="AB8" s="9">
        <v>156814.32488999996</v>
      </c>
      <c r="AC8" s="10"/>
      <c r="AD8" s="9">
        <v>37472.438690000003</v>
      </c>
      <c r="AE8" s="9">
        <v>66637.700559999997</v>
      </c>
      <c r="AF8" s="9">
        <v>98662</v>
      </c>
      <c r="AG8" s="9">
        <v>133331.43505999999</v>
      </c>
      <c r="AH8" s="10"/>
      <c r="AI8" s="9">
        <v>52678.264309999999</v>
      </c>
      <c r="AJ8" s="9">
        <v>115720.68431999999</v>
      </c>
      <c r="AK8" s="9"/>
      <c r="AL8" s="9"/>
      <c r="AM8" s="11"/>
      <c r="AN8" s="12"/>
    </row>
    <row r="9" spans="1:40" ht="24.65" customHeight="1" x14ac:dyDescent="0.35">
      <c r="A9" s="1" t="s">
        <v>27</v>
      </c>
      <c r="C9" s="16" t="s">
        <v>28</v>
      </c>
      <c r="E9" s="17">
        <v>9533.0625428559906</v>
      </c>
      <c r="F9" s="17">
        <v>19485</v>
      </c>
      <c r="G9" s="17">
        <v>30084</v>
      </c>
      <c r="H9" s="17">
        <v>41249</v>
      </c>
      <c r="I9" s="10"/>
      <c r="J9" s="17">
        <v>10664.355185324999</v>
      </c>
      <c r="K9" s="17">
        <v>22233.388817055002</v>
      </c>
      <c r="L9" s="17">
        <v>35174.388817055005</v>
      </c>
      <c r="M9" s="17">
        <v>46719.419123763</v>
      </c>
      <c r="N9" s="10"/>
      <c r="O9" s="17">
        <v>13638.1838276052</v>
      </c>
      <c r="P9" s="17">
        <v>26722</v>
      </c>
      <c r="Q9" s="17">
        <v>40089.266879781899</v>
      </c>
      <c r="R9" s="17">
        <v>52333</v>
      </c>
      <c r="S9" s="10"/>
      <c r="T9" s="17">
        <v>12836.889010696001</v>
      </c>
      <c r="U9" s="17">
        <v>24640.9004062801</v>
      </c>
      <c r="V9" s="17">
        <v>36970.50259874</v>
      </c>
      <c r="W9" s="17">
        <v>50995.217655916</v>
      </c>
      <c r="X9" s="10"/>
      <c r="Y9" s="17">
        <v>14263.287738305211</v>
      </c>
      <c r="Z9" s="17">
        <v>30317.645383952</v>
      </c>
      <c r="AA9" s="17">
        <v>48139</v>
      </c>
      <c r="AB9" s="17">
        <v>63598.261800000066</v>
      </c>
      <c r="AC9" s="10"/>
      <c r="AD9" s="17">
        <v>17716.007490656099</v>
      </c>
      <c r="AE9" s="17">
        <v>35183.682260655638</v>
      </c>
      <c r="AF9" s="17">
        <v>53720</v>
      </c>
      <c r="AG9" s="17">
        <v>67933.327659999981</v>
      </c>
      <c r="AH9" s="10"/>
      <c r="AI9" s="17">
        <v>19166.95117</v>
      </c>
      <c r="AJ9" s="17">
        <v>36942.120850000021</v>
      </c>
      <c r="AK9" s="17"/>
      <c r="AL9" s="17"/>
      <c r="AM9" s="11"/>
      <c r="AN9" s="12"/>
    </row>
    <row r="10" spans="1:40" ht="24.65" customHeight="1" x14ac:dyDescent="0.35">
      <c r="C10" s="8" t="s">
        <v>29</v>
      </c>
      <c r="E10" s="9">
        <v>197.23023000000001</v>
      </c>
      <c r="F10" s="9">
        <v>386</v>
      </c>
      <c r="G10" s="9">
        <v>705</v>
      </c>
      <c r="H10" s="9">
        <v>1080</v>
      </c>
      <c r="I10" s="10"/>
      <c r="J10" s="9">
        <v>259.18189000000001</v>
      </c>
      <c r="K10" s="9">
        <v>626.18318999999997</v>
      </c>
      <c r="L10" s="9">
        <v>1082.18319</v>
      </c>
      <c r="M10" s="9">
        <v>1344.4736357500001</v>
      </c>
      <c r="N10" s="10"/>
      <c r="O10" s="9">
        <v>240.30661000000001</v>
      </c>
      <c r="P10" s="9">
        <v>517.27811999999994</v>
      </c>
      <c r="Q10" s="9">
        <v>674.57830000000001</v>
      </c>
      <c r="R10" s="9">
        <v>1923</v>
      </c>
      <c r="S10" s="10"/>
      <c r="T10" s="9">
        <v>239</v>
      </c>
      <c r="U10" s="9">
        <v>905.05942000000005</v>
      </c>
      <c r="V10" s="9">
        <v>1395.6499841</v>
      </c>
      <c r="W10" s="9">
        <v>1897.0294116089999</v>
      </c>
      <c r="X10" s="10"/>
      <c r="Y10" s="9">
        <v>764.83848</v>
      </c>
      <c r="Z10" s="9">
        <v>2983.7279899999999</v>
      </c>
      <c r="AA10" s="9">
        <v>3833</v>
      </c>
      <c r="AB10" s="9">
        <v>4992.7677199999998</v>
      </c>
      <c r="AC10" s="10"/>
      <c r="AD10" s="9">
        <v>507.66312934390902</v>
      </c>
      <c r="AE10" s="9">
        <v>859.57534934390867</v>
      </c>
      <c r="AF10" s="9">
        <v>1139</v>
      </c>
      <c r="AG10" s="9">
        <v>5832.5487793439097</v>
      </c>
      <c r="AH10" s="10"/>
      <c r="AI10" s="9">
        <v>228.66898</v>
      </c>
      <c r="AJ10" s="9">
        <v>1761.7166999999999</v>
      </c>
      <c r="AK10" s="9"/>
      <c r="AL10" s="9"/>
      <c r="AN10" s="12"/>
    </row>
    <row r="11" spans="1:40" ht="24.65" customHeight="1" x14ac:dyDescent="0.35">
      <c r="C11" s="8" t="s">
        <v>30</v>
      </c>
      <c r="E11" s="9">
        <v>5295.3679411929998</v>
      </c>
      <c r="F11" s="9">
        <v>11356</v>
      </c>
      <c r="G11" s="9">
        <v>16572</v>
      </c>
      <c r="H11" s="9">
        <v>23765</v>
      </c>
      <c r="I11" s="10"/>
      <c r="J11" s="9">
        <v>6059.519336669</v>
      </c>
      <c r="K11" s="9">
        <v>12546.829690375</v>
      </c>
      <c r="L11" s="9">
        <v>19944.829690375002</v>
      </c>
      <c r="M11" s="9">
        <v>27089.2763454122</v>
      </c>
      <c r="N11" s="10"/>
      <c r="O11" s="9">
        <v>8413.9633164131592</v>
      </c>
      <c r="P11" s="9">
        <v>17023.591315305999</v>
      </c>
      <c r="Q11" s="9">
        <v>25717.25084818</v>
      </c>
      <c r="R11" s="9">
        <v>33979</v>
      </c>
      <c r="S11" s="10"/>
      <c r="T11" s="9">
        <v>9716.8054791440009</v>
      </c>
      <c r="U11" s="9">
        <v>19987.89007266</v>
      </c>
      <c r="V11" s="9">
        <v>29820.900851015002</v>
      </c>
      <c r="W11" s="9">
        <v>40416.392339341</v>
      </c>
      <c r="X11" s="10"/>
      <c r="Y11" s="9">
        <v>11282.6258670195</v>
      </c>
      <c r="Z11" s="9">
        <v>24477.283523952101</v>
      </c>
      <c r="AA11" s="9">
        <v>37438</v>
      </c>
      <c r="AB11" s="9">
        <v>49093.033584397403</v>
      </c>
      <c r="AC11" s="10"/>
      <c r="AD11" s="9">
        <v>12160.888386476199</v>
      </c>
      <c r="AE11" s="9">
        <v>23977.066036411634</v>
      </c>
      <c r="AF11" s="9">
        <v>36678</v>
      </c>
      <c r="AG11" s="9">
        <v>50467.490930081898</v>
      </c>
      <c r="AH11" s="10"/>
      <c r="AI11" s="9">
        <v>13658.967560000001</v>
      </c>
      <c r="AJ11" s="9">
        <v>28106.937149999998</v>
      </c>
      <c r="AK11" s="9"/>
      <c r="AL11" s="9"/>
      <c r="AM11" s="11"/>
      <c r="AN11" s="12"/>
    </row>
    <row r="12" spans="1:40" ht="24.65" customHeight="1" x14ac:dyDescent="0.35">
      <c r="C12" s="8" t="s">
        <v>31</v>
      </c>
      <c r="E12" s="9">
        <v>268.47771</v>
      </c>
      <c r="F12" s="9">
        <v>618</v>
      </c>
      <c r="G12" s="9">
        <v>1171</v>
      </c>
      <c r="H12" s="9">
        <v>2110</v>
      </c>
      <c r="I12" s="10"/>
      <c r="J12" s="9">
        <v>380.67621000000003</v>
      </c>
      <c r="K12" s="9">
        <v>765.96682999999996</v>
      </c>
      <c r="L12" s="9">
        <v>1277.9668299999998</v>
      </c>
      <c r="M12" s="9">
        <v>1776.76812</v>
      </c>
      <c r="N12" s="10"/>
      <c r="O12" s="9">
        <v>22.486260000000001</v>
      </c>
      <c r="P12" s="9">
        <v>120.18639</v>
      </c>
      <c r="Q12" s="9">
        <v>137.80104</v>
      </c>
      <c r="R12" s="9">
        <v>145</v>
      </c>
      <c r="S12" s="10"/>
      <c r="T12" s="9">
        <v>37</v>
      </c>
      <c r="U12" s="9">
        <v>130.69319999999999</v>
      </c>
      <c r="V12" s="9">
        <v>220.31217000000001</v>
      </c>
      <c r="W12" s="9">
        <v>245.41512</v>
      </c>
      <c r="X12" s="10"/>
      <c r="Y12" s="9">
        <v>110.13476</v>
      </c>
      <c r="Z12" s="9">
        <v>209.84078</v>
      </c>
      <c r="AA12" s="9">
        <v>391</v>
      </c>
      <c r="AB12" s="9">
        <v>858.46090000000004</v>
      </c>
      <c r="AC12" s="10"/>
      <c r="AD12" s="9">
        <v>59.414549999999998</v>
      </c>
      <c r="AE12" s="9">
        <v>434.17970000000003</v>
      </c>
      <c r="AF12" s="9">
        <v>484</v>
      </c>
      <c r="AG12" s="9">
        <v>723.77406000000008</v>
      </c>
      <c r="AH12" s="10"/>
      <c r="AI12" s="9">
        <v>49.860500000000002</v>
      </c>
      <c r="AJ12" s="9">
        <v>106.53561000000001</v>
      </c>
      <c r="AK12" s="9"/>
      <c r="AL12" s="9"/>
      <c r="AN12" s="12"/>
    </row>
    <row r="13" spans="1:40" ht="24.65" customHeight="1" x14ac:dyDescent="0.35">
      <c r="A13" s="1" t="s">
        <v>32</v>
      </c>
      <c r="C13" s="18" t="s">
        <v>33</v>
      </c>
      <c r="E13" s="19">
        <v>4166.44712166299</v>
      </c>
      <c r="F13" s="19">
        <v>7898</v>
      </c>
      <c r="G13" s="19">
        <v>13046</v>
      </c>
      <c r="H13" s="19">
        <v>16455</v>
      </c>
      <c r="I13" s="10"/>
      <c r="J13" s="19">
        <v>4483.3415286560003</v>
      </c>
      <c r="K13" s="19">
        <v>9546.7754866800024</v>
      </c>
      <c r="L13" s="19">
        <v>15032.775486680002</v>
      </c>
      <c r="M13" s="19">
        <v>19197.848294100801</v>
      </c>
      <c r="N13" s="10"/>
      <c r="O13" s="19">
        <v>5442.0408611920302</v>
      </c>
      <c r="P13" s="19">
        <v>10095</v>
      </c>
      <c r="Q13" s="19">
        <v>14908.7932916019</v>
      </c>
      <c r="R13" s="19">
        <v>20132</v>
      </c>
      <c r="S13" s="10"/>
      <c r="T13" s="19">
        <v>3321.2067715519802</v>
      </c>
      <c r="U13" s="19">
        <v>5427.3765536201199</v>
      </c>
      <c r="V13" s="19">
        <v>8324.9395618249491</v>
      </c>
      <c r="W13" s="19">
        <v>12230.439608184</v>
      </c>
      <c r="X13" s="10"/>
      <c r="Y13" s="19">
        <v>3635.3655912857112</v>
      </c>
      <c r="Z13" s="19">
        <v>8614.2490699998998</v>
      </c>
      <c r="AA13" s="19">
        <v>14144</v>
      </c>
      <c r="AB13" s="19">
        <v>18639.535035602668</v>
      </c>
      <c r="AC13" s="10"/>
      <c r="AD13" s="19">
        <v>6003.3676835238202</v>
      </c>
      <c r="AE13" s="19">
        <v>11632.011873587915</v>
      </c>
      <c r="AF13" s="19">
        <v>17697</v>
      </c>
      <c r="AG13" s="19">
        <v>22574.611449261993</v>
      </c>
      <c r="AH13" s="10"/>
      <c r="AI13" s="19">
        <v>5686.7920899999981</v>
      </c>
      <c r="AJ13" s="19">
        <v>10490.36479000002</v>
      </c>
      <c r="AK13" s="19"/>
      <c r="AL13" s="19"/>
      <c r="AM13" s="11"/>
      <c r="AN13" s="12"/>
    </row>
    <row r="14" spans="1:40" ht="24.65" customHeight="1" x14ac:dyDescent="0.35">
      <c r="C14" s="8" t="s">
        <v>34</v>
      </c>
      <c r="E14" s="9">
        <v>589.629349424</v>
      </c>
      <c r="F14" s="9">
        <v>365</v>
      </c>
      <c r="G14" s="9">
        <v>15</v>
      </c>
      <c r="H14" s="9">
        <v>70</v>
      </c>
      <c r="I14" s="10"/>
      <c r="J14" s="9">
        <v>143.30820996200001</v>
      </c>
      <c r="K14" s="9">
        <v>233.92087899000001</v>
      </c>
      <c r="L14" s="9">
        <v>303.92087899000001</v>
      </c>
      <c r="M14" s="9">
        <v>385.17159217099999</v>
      </c>
      <c r="N14" s="10"/>
      <c r="O14" s="9">
        <v>1663.7404207110001</v>
      </c>
      <c r="P14" s="9">
        <v>1821.3702535079999</v>
      </c>
      <c r="Q14" s="9">
        <v>702.79997470000012</v>
      </c>
      <c r="R14" s="9">
        <v>1808</v>
      </c>
      <c r="S14" s="10"/>
      <c r="T14" s="9">
        <v>182.87982</v>
      </c>
      <c r="U14" s="9">
        <v>198.05658</v>
      </c>
      <c r="V14" s="9">
        <v>70.612540000000095</v>
      </c>
      <c r="W14" s="9">
        <v>58.361280000000001</v>
      </c>
      <c r="X14" s="10"/>
      <c r="Y14" s="9">
        <v>0.904809999999998</v>
      </c>
      <c r="Z14" s="9">
        <v>498.90278999999998</v>
      </c>
      <c r="AA14" s="9">
        <v>6</v>
      </c>
      <c r="AB14" s="9">
        <v>579.04952000000014</v>
      </c>
      <c r="AC14" s="10"/>
      <c r="AD14" s="9">
        <v>12.57363</v>
      </c>
      <c r="AE14" s="9">
        <v>12.864649999999999</v>
      </c>
      <c r="AF14" s="9">
        <v>24</v>
      </c>
      <c r="AG14" s="9">
        <v>26.214749999999999</v>
      </c>
      <c r="AH14" s="10"/>
      <c r="AI14" s="9">
        <v>4.4299999999999999E-2</v>
      </c>
      <c r="AJ14" s="9">
        <v>1289.1749700000003</v>
      </c>
      <c r="AK14" s="9"/>
      <c r="AL14" s="9"/>
      <c r="AN14" s="12"/>
    </row>
    <row r="15" spans="1:40" ht="24.65" customHeight="1" x14ac:dyDescent="0.35">
      <c r="C15" s="20" t="s">
        <v>35</v>
      </c>
      <c r="E15" s="9">
        <v>519.40240202500001</v>
      </c>
      <c r="F15" s="9">
        <v>1370</v>
      </c>
      <c r="G15" s="9">
        <v>1769</v>
      </c>
      <c r="H15" s="9">
        <v>2361</v>
      </c>
      <c r="I15" s="10"/>
      <c r="J15" s="9">
        <v>395.881420832</v>
      </c>
      <c r="K15" s="9">
        <v>1635.137318845</v>
      </c>
      <c r="L15" s="9">
        <v>1607.137318845</v>
      </c>
      <c r="M15" s="9">
        <v>2807.2801507519998</v>
      </c>
      <c r="N15" s="10"/>
      <c r="O15" s="9">
        <v>624.06693483699996</v>
      </c>
      <c r="P15" s="9">
        <v>1541.8639617179999</v>
      </c>
      <c r="Q15" s="9">
        <v>1621.6294775619999</v>
      </c>
      <c r="R15" s="9">
        <v>3214</v>
      </c>
      <c r="S15" s="10"/>
      <c r="T15" s="9">
        <v>1036.39482</v>
      </c>
      <c r="U15" s="9">
        <v>2815.32915</v>
      </c>
      <c r="V15" s="9">
        <v>3120.3546500000002</v>
      </c>
      <c r="W15" s="9">
        <v>4544.6626200000001</v>
      </c>
      <c r="X15" s="10"/>
      <c r="Y15" s="9">
        <v>970.99818176995598</v>
      </c>
      <c r="Z15" s="9">
        <v>1881.040043818</v>
      </c>
      <c r="AA15" s="9">
        <v>3669</v>
      </c>
      <c r="AB15" s="9">
        <v>3915.2309711297839</v>
      </c>
      <c r="AC15" s="10"/>
      <c r="AD15" s="9">
        <v>4488.61939648916</v>
      </c>
      <c r="AE15" s="9">
        <v>4008.1787525799004</v>
      </c>
      <c r="AF15" s="9">
        <v>5473</v>
      </c>
      <c r="AG15" s="9">
        <v>7830.3361020591001</v>
      </c>
      <c r="AH15" s="10"/>
      <c r="AI15" s="9">
        <v>1807.6122399999999</v>
      </c>
      <c r="AJ15" s="9">
        <v>2033.3220900000001</v>
      </c>
      <c r="AK15" s="9"/>
      <c r="AL15" s="9"/>
      <c r="AM15" s="11"/>
      <c r="AN15" s="12"/>
    </row>
    <row r="16" spans="1:40" ht="24.65" customHeight="1" x14ac:dyDescent="0.35">
      <c r="C16" s="20" t="s">
        <v>36</v>
      </c>
      <c r="E16" s="17">
        <v>4236.6740690619899</v>
      </c>
      <c r="F16" s="17">
        <v>6893</v>
      </c>
      <c r="G16" s="17">
        <v>11292</v>
      </c>
      <c r="H16" s="17">
        <v>14163</v>
      </c>
      <c r="I16" s="10"/>
      <c r="J16" s="17">
        <v>4230.7683177859999</v>
      </c>
      <c r="K16" s="17">
        <v>8145.559046825003</v>
      </c>
      <c r="L16" s="17">
        <v>13729.559046825003</v>
      </c>
      <c r="M16" s="17">
        <v>16775.739735519801</v>
      </c>
      <c r="N16" s="10"/>
      <c r="O16" s="17">
        <v>6481.7143470660303</v>
      </c>
      <c r="P16" s="17">
        <v>10375</v>
      </c>
      <c r="Q16" s="17">
        <v>13989.9637887399</v>
      </c>
      <c r="R16" s="17">
        <v>18726</v>
      </c>
      <c r="S16" s="10"/>
      <c r="T16" s="17">
        <v>2467.6917715519799</v>
      </c>
      <c r="U16" s="17">
        <v>2810.1039836201198</v>
      </c>
      <c r="V16" s="17">
        <v>5275.1974518249499</v>
      </c>
      <c r="W16" s="17">
        <v>7744.1382681840296</v>
      </c>
      <c r="X16" s="10"/>
      <c r="Y16" s="17">
        <v>2665.2722195157553</v>
      </c>
      <c r="Z16" s="17">
        <v>7232.1118161818904</v>
      </c>
      <c r="AA16" s="17">
        <v>10480</v>
      </c>
      <c r="AB16" s="17">
        <v>15303.353584472885</v>
      </c>
      <c r="AC16" s="10"/>
      <c r="AD16" s="17">
        <v>1527.3219170346599</v>
      </c>
      <c r="AE16" s="17">
        <v>7636.6977710080137</v>
      </c>
      <c r="AF16" s="17">
        <v>12248</v>
      </c>
      <c r="AG16" s="17">
        <v>14770.490097202892</v>
      </c>
      <c r="AH16" s="10"/>
      <c r="AI16" s="17">
        <v>3879.2241499999977</v>
      </c>
      <c r="AJ16" s="17">
        <v>9746.21767000002</v>
      </c>
      <c r="AK16" s="17"/>
      <c r="AL16" s="17"/>
      <c r="AM16" s="11"/>
      <c r="AN16" s="12"/>
    </row>
    <row r="17" spans="1:40" ht="24.65" customHeight="1" x14ac:dyDescent="0.35">
      <c r="C17" s="8" t="s">
        <v>37</v>
      </c>
      <c r="E17" s="9">
        <v>987.05744000000004</v>
      </c>
      <c r="F17" s="9">
        <v>1468</v>
      </c>
      <c r="G17" s="9">
        <v>2354</v>
      </c>
      <c r="H17" s="9">
        <v>3008</v>
      </c>
      <c r="I17" s="10"/>
      <c r="J17" s="9">
        <v>824.13229000000001</v>
      </c>
      <c r="K17" s="9">
        <v>1642.0959700000001</v>
      </c>
      <c r="L17" s="9">
        <v>2889.0959700000003</v>
      </c>
      <c r="M17" s="9">
        <v>3338.6090493000002</v>
      </c>
      <c r="N17" s="10"/>
      <c r="O17" s="9">
        <v>1093.2556721999999</v>
      </c>
      <c r="P17" s="9">
        <v>1812</v>
      </c>
      <c r="Q17" s="9">
        <v>2695.1158999999998</v>
      </c>
      <c r="R17" s="9">
        <v>3530</v>
      </c>
      <c r="S17" s="10"/>
      <c r="T17" s="9">
        <v>511.23050510000002</v>
      </c>
      <c r="U17" s="9">
        <v>594.18071999999995</v>
      </c>
      <c r="V17" s="9">
        <v>1000.3922700000001</v>
      </c>
      <c r="W17" s="9">
        <v>1586.74701</v>
      </c>
      <c r="X17" s="10"/>
      <c r="Y17" s="9">
        <v>536.06221670798698</v>
      </c>
      <c r="Z17" s="9">
        <v>1508.86901427458</v>
      </c>
      <c r="AA17" s="9">
        <v>2151</v>
      </c>
      <c r="AB17" s="9">
        <v>3120.5499546275096</v>
      </c>
      <c r="AC17" s="10"/>
      <c r="AD17" s="9">
        <v>333.11762893658999</v>
      </c>
      <c r="AE17" s="9">
        <v>1886.7103821916089</v>
      </c>
      <c r="AF17" s="9">
        <v>2474</v>
      </c>
      <c r="AG17" s="9">
        <v>3588.0216436999999</v>
      </c>
      <c r="AH17" s="10"/>
      <c r="AI17" s="9">
        <v>779.05352000000005</v>
      </c>
      <c r="AJ17" s="9">
        <v>1725.6606399999998</v>
      </c>
      <c r="AK17" s="9"/>
      <c r="AL17" s="9"/>
      <c r="AN17" s="12"/>
    </row>
    <row r="18" spans="1:40" ht="16.25" customHeight="1" x14ac:dyDescent="0.35">
      <c r="A18" s="1" t="s">
        <v>38</v>
      </c>
      <c r="C18" s="21" t="s">
        <v>39</v>
      </c>
      <c r="E18" s="14">
        <v>3249.6166290619899</v>
      </c>
      <c r="F18" s="14">
        <v>5425</v>
      </c>
      <c r="G18" s="14">
        <v>8937</v>
      </c>
      <c r="H18" s="14">
        <v>11155</v>
      </c>
      <c r="I18" s="10"/>
      <c r="J18" s="14">
        <v>3406.6360277859999</v>
      </c>
      <c r="K18" s="14">
        <v>6503.4630768250026</v>
      </c>
      <c r="L18" s="14">
        <v>10840.463076825003</v>
      </c>
      <c r="M18" s="14">
        <v>13437.131633343</v>
      </c>
      <c r="N18" s="10"/>
      <c r="O18" s="14">
        <v>5388.4586748660304</v>
      </c>
      <c r="P18" s="14">
        <v>8563</v>
      </c>
      <c r="Q18" s="14">
        <v>11294.8478887399</v>
      </c>
      <c r="R18" s="14">
        <v>15195</v>
      </c>
      <c r="S18" s="10"/>
      <c r="T18" s="14">
        <v>1956.46126645198</v>
      </c>
      <c r="U18" s="14">
        <v>2215.92326362012</v>
      </c>
      <c r="V18" s="14">
        <v>4274.8051818249496</v>
      </c>
      <c r="W18" s="14">
        <v>6157.3912581840304</v>
      </c>
      <c r="X18" s="10"/>
      <c r="Y18" s="14">
        <v>2129.2100028077684</v>
      </c>
      <c r="Z18" s="14">
        <v>5723.2428019073104</v>
      </c>
      <c r="AA18" s="14">
        <v>8329</v>
      </c>
      <c r="AB18" s="14">
        <v>12182.803629845375</v>
      </c>
      <c r="AC18" s="10"/>
      <c r="AD18" s="14">
        <v>1194.20428809807</v>
      </c>
      <c r="AE18" s="14">
        <v>5749.9873888164047</v>
      </c>
      <c r="AF18" s="14">
        <v>9774</v>
      </c>
      <c r="AG18" s="14">
        <v>11182.468453502892</v>
      </c>
      <c r="AH18" s="10"/>
      <c r="AI18" s="14">
        <v>3100.1706299999978</v>
      </c>
      <c r="AJ18" s="14">
        <v>8020.5570300000199</v>
      </c>
      <c r="AK18" s="14"/>
      <c r="AL18" s="14"/>
      <c r="AM18" s="11"/>
      <c r="AN18" s="12"/>
    </row>
    <row r="19" spans="1:40" ht="24.65" customHeight="1" x14ac:dyDescent="0.35">
      <c r="C19" s="20" t="s">
        <v>40</v>
      </c>
      <c r="E19" s="22">
        <v>0</v>
      </c>
      <c r="F19" s="22">
        <v>0</v>
      </c>
      <c r="G19" s="22">
        <v>0</v>
      </c>
      <c r="H19" s="22">
        <v>0</v>
      </c>
      <c r="I19" s="10"/>
      <c r="J19" s="22">
        <v>0</v>
      </c>
      <c r="K19" s="22">
        <v>0</v>
      </c>
      <c r="L19" s="22">
        <v>0</v>
      </c>
      <c r="M19" s="22">
        <v>0</v>
      </c>
      <c r="N19" s="10"/>
      <c r="O19" s="22">
        <v>0</v>
      </c>
      <c r="P19" s="22">
        <v>0</v>
      </c>
      <c r="Q19" s="22">
        <v>0</v>
      </c>
      <c r="R19" s="22">
        <v>0</v>
      </c>
      <c r="S19" s="10"/>
      <c r="T19" s="22">
        <v>0</v>
      </c>
      <c r="U19" s="22">
        <v>0</v>
      </c>
      <c r="V19" s="22">
        <v>0</v>
      </c>
      <c r="W19" s="22">
        <v>0</v>
      </c>
      <c r="X19" s="10"/>
      <c r="Y19" s="22">
        <v>0</v>
      </c>
      <c r="Z19" s="22">
        <v>0</v>
      </c>
      <c r="AA19" s="22">
        <v>0</v>
      </c>
      <c r="AB19" s="22">
        <v>0</v>
      </c>
      <c r="AC19" s="10"/>
      <c r="AD19" s="22">
        <v>0</v>
      </c>
      <c r="AE19" s="22">
        <v>0</v>
      </c>
      <c r="AF19" s="22">
        <v>0</v>
      </c>
      <c r="AG19" s="22">
        <v>0</v>
      </c>
      <c r="AH19" s="10"/>
      <c r="AI19" s="22">
        <v>0</v>
      </c>
      <c r="AJ19" s="22">
        <v>0</v>
      </c>
      <c r="AK19" s="22"/>
      <c r="AL19" s="22"/>
      <c r="AN19" s="12"/>
    </row>
    <row r="20" spans="1:40" ht="24.65" customHeight="1" x14ac:dyDescent="0.35">
      <c r="C20" s="20" t="s">
        <v>41</v>
      </c>
      <c r="E20" s="9">
        <v>3249.6166290619899</v>
      </c>
      <c r="F20" s="9">
        <v>5425</v>
      </c>
      <c r="G20" s="9">
        <v>8937</v>
      </c>
      <c r="H20" s="9">
        <v>11155</v>
      </c>
      <c r="I20" s="10"/>
      <c r="J20" s="9">
        <v>3406.6360277859999</v>
      </c>
      <c r="K20" s="9">
        <v>6503.4630768250026</v>
      </c>
      <c r="L20" s="9">
        <v>10840.463076825003</v>
      </c>
      <c r="M20" s="9">
        <v>13437.131633343</v>
      </c>
      <c r="N20" s="10"/>
      <c r="O20" s="9">
        <v>5388.4586748660304</v>
      </c>
      <c r="P20" s="9">
        <v>8563</v>
      </c>
      <c r="Q20" s="9">
        <v>11294.8478887399</v>
      </c>
      <c r="R20" s="9">
        <v>15195</v>
      </c>
      <c r="S20" s="10"/>
      <c r="T20" s="9">
        <v>1956.46126645198</v>
      </c>
      <c r="U20" s="9">
        <v>2215.92326362012</v>
      </c>
      <c r="V20" s="9">
        <v>4274.8051818249496</v>
      </c>
      <c r="W20" s="9">
        <v>6157.3912581840304</v>
      </c>
      <c r="X20" s="10"/>
      <c r="Y20" s="9">
        <v>2129.2100028077684</v>
      </c>
      <c r="Z20" s="9">
        <v>5723.2428019073104</v>
      </c>
      <c r="AA20" s="9">
        <v>8329</v>
      </c>
      <c r="AB20" s="9">
        <v>12182.803629845375</v>
      </c>
      <c r="AC20" s="10"/>
      <c r="AD20" s="9">
        <v>1194.20428809807</v>
      </c>
      <c r="AE20" s="9">
        <v>5749.9873888164047</v>
      </c>
      <c r="AF20" s="9">
        <v>9774</v>
      </c>
      <c r="AG20" s="9">
        <v>11182.468453502892</v>
      </c>
      <c r="AH20" s="10"/>
      <c r="AI20" s="9">
        <v>3100.1706299999978</v>
      </c>
      <c r="AJ20" s="9">
        <v>8020.5570300000199</v>
      </c>
      <c r="AK20" s="9"/>
      <c r="AL20" s="9"/>
      <c r="AM20" s="11"/>
      <c r="AN20" s="12"/>
    </row>
    <row r="21" spans="1:40" ht="24.65" customHeight="1" x14ac:dyDescent="0.35">
      <c r="C21" s="20" t="s">
        <v>42</v>
      </c>
      <c r="E21" s="22">
        <v>0</v>
      </c>
      <c r="F21" s="22">
        <v>0</v>
      </c>
      <c r="G21" s="22">
        <v>0</v>
      </c>
      <c r="H21" s="22">
        <v>0</v>
      </c>
      <c r="I21" s="10"/>
      <c r="J21" s="22">
        <v>0</v>
      </c>
      <c r="K21" s="22">
        <v>0</v>
      </c>
      <c r="L21" s="22">
        <v>0</v>
      </c>
      <c r="M21" s="22">
        <v>0</v>
      </c>
      <c r="N21" s="10"/>
      <c r="O21" s="23">
        <v>1.91890868399999</v>
      </c>
      <c r="P21" s="23">
        <v>3</v>
      </c>
      <c r="Q21" s="23">
        <v>1.79423</v>
      </c>
      <c r="R21" s="23">
        <v>1</v>
      </c>
      <c r="S21" s="10"/>
      <c r="T21" s="23">
        <v>2.1312570000000002</v>
      </c>
      <c r="U21" s="23">
        <v>3</v>
      </c>
      <c r="V21" s="23">
        <v>3.6619673960000001</v>
      </c>
      <c r="W21" s="23">
        <v>3.3642228339999898</v>
      </c>
      <c r="X21" s="10"/>
      <c r="Y21" s="23">
        <v>-0.62705329800000198</v>
      </c>
      <c r="Z21" s="23">
        <v>2.9982395799999999</v>
      </c>
      <c r="AA21" s="23">
        <v>9</v>
      </c>
      <c r="AB21" s="23">
        <v>5.1600898500000101</v>
      </c>
      <c r="AC21" s="10"/>
      <c r="AD21" s="23">
        <v>-2.4519101999999999</v>
      </c>
      <c r="AE21" s="23">
        <v>-1.9646937459999898</v>
      </c>
      <c r="AF21" s="23">
        <v>0</v>
      </c>
      <c r="AG21" s="23">
        <v>0</v>
      </c>
      <c r="AH21" s="10"/>
      <c r="AI21" s="23">
        <v>0</v>
      </c>
      <c r="AJ21" s="23">
        <v>0</v>
      </c>
      <c r="AK21" s="23"/>
      <c r="AL21" s="23"/>
      <c r="AN21" s="12"/>
    </row>
    <row r="22" spans="1:40" ht="24.65" customHeight="1" x14ac:dyDescent="0.35">
      <c r="C22" s="20" t="s">
        <v>43</v>
      </c>
      <c r="E22" s="9">
        <v>3249.6166290619899</v>
      </c>
      <c r="F22" s="9">
        <v>5425</v>
      </c>
      <c r="G22" s="9">
        <v>8937</v>
      </c>
      <c r="H22" s="9">
        <v>11155</v>
      </c>
      <c r="I22" s="10"/>
      <c r="J22" s="9">
        <v>3406.6360277859999</v>
      </c>
      <c r="K22" s="9">
        <v>6503.4630768250026</v>
      </c>
      <c r="L22" s="9">
        <v>10840.463076825003</v>
      </c>
      <c r="M22" s="9">
        <v>13437.131633343</v>
      </c>
      <c r="N22" s="10"/>
      <c r="O22" s="9">
        <v>5386.5397661820307</v>
      </c>
      <c r="P22" s="9">
        <v>8560</v>
      </c>
      <c r="Q22" s="9">
        <v>11293.0536587399</v>
      </c>
      <c r="R22" s="9">
        <v>15194</v>
      </c>
      <c r="S22" s="10"/>
      <c r="T22" s="9">
        <v>1954.33000945198</v>
      </c>
      <c r="U22" s="9">
        <v>2212.9784462981202</v>
      </c>
      <c r="V22" s="9">
        <v>4271.1432144289502</v>
      </c>
      <c r="W22" s="9">
        <v>6154.02703535003</v>
      </c>
      <c r="X22" s="10"/>
      <c r="Y22" s="9">
        <v>2129.8370561057686</v>
      </c>
      <c r="Z22" s="9">
        <v>5720.2445623273097</v>
      </c>
      <c r="AA22" s="9">
        <v>8320</v>
      </c>
      <c r="AB22" s="9">
        <v>12177.643539995375</v>
      </c>
      <c r="AC22" s="10"/>
      <c r="AD22" s="9">
        <v>1196.65619829807</v>
      </c>
      <c r="AE22" s="9">
        <v>5751.9520825624049</v>
      </c>
      <c r="AF22" s="9">
        <v>9774</v>
      </c>
      <c r="AG22" s="9">
        <v>11182.468453502892</v>
      </c>
      <c r="AH22" s="10"/>
      <c r="AI22" s="9">
        <v>3100.1706299999978</v>
      </c>
      <c r="AJ22" s="9">
        <v>8020.5570300000199</v>
      </c>
      <c r="AK22" s="9"/>
      <c r="AL22" s="9"/>
      <c r="AM22" s="11"/>
      <c r="AN22" s="12"/>
    </row>
    <row r="23" spans="1:40" ht="16.25" customHeight="1" x14ac:dyDescent="0.35">
      <c r="C23" s="24"/>
      <c r="E23" s="25"/>
      <c r="F23" s="25"/>
      <c r="G23" s="25"/>
      <c r="H23" s="25"/>
      <c r="I23" s="10"/>
      <c r="J23" s="25"/>
      <c r="K23" s="25"/>
      <c r="L23" s="25"/>
      <c r="M23" s="26"/>
      <c r="N23" s="10"/>
      <c r="O23" s="25"/>
      <c r="P23" s="25"/>
      <c r="Q23" s="25"/>
      <c r="R23" s="26"/>
      <c r="S23" s="10"/>
      <c r="T23" s="25"/>
      <c r="U23" s="25"/>
      <c r="V23" s="25"/>
      <c r="W23" s="26"/>
      <c r="X23" s="10"/>
      <c r="Y23" s="25"/>
      <c r="Z23" s="25"/>
      <c r="AA23" s="25"/>
      <c r="AB23" s="26"/>
      <c r="AC23" s="10"/>
      <c r="AD23" s="25"/>
      <c r="AE23" s="25"/>
      <c r="AF23" s="25"/>
      <c r="AG23" s="25"/>
      <c r="AH23" s="10"/>
      <c r="AI23" s="25"/>
      <c r="AJ23" s="25"/>
      <c r="AK23" s="25"/>
      <c r="AL23" s="25"/>
      <c r="AN23" s="12"/>
    </row>
    <row r="24" spans="1:40" ht="16.25" customHeight="1" x14ac:dyDescent="0.35">
      <c r="A24" s="1" t="s">
        <v>44</v>
      </c>
      <c r="C24" s="27" t="s">
        <v>44</v>
      </c>
      <c r="E24" s="28">
        <v>108184</v>
      </c>
      <c r="F24" s="28">
        <v>756086</v>
      </c>
      <c r="G24" s="28">
        <v>2341213</v>
      </c>
      <c r="H24" s="28">
        <v>5461796</v>
      </c>
      <c r="I24" s="10"/>
      <c r="J24" s="29">
        <v>7159200</v>
      </c>
      <c r="K24" s="29">
        <v>7159200</v>
      </c>
      <c r="L24" s="29">
        <v>7159200</v>
      </c>
      <c r="M24" s="29">
        <v>7159200</v>
      </c>
      <c r="N24" s="10"/>
      <c r="O24" s="29">
        <v>7159200</v>
      </c>
      <c r="P24" s="29">
        <v>7159200</v>
      </c>
      <c r="Q24" s="28">
        <v>7159200</v>
      </c>
      <c r="R24" s="29">
        <v>7159200</v>
      </c>
      <c r="S24" s="10"/>
      <c r="T24" s="29">
        <v>7159200</v>
      </c>
      <c r="U24" s="29">
        <v>7159200</v>
      </c>
      <c r="V24" s="29">
        <v>7159200</v>
      </c>
      <c r="W24" s="29">
        <v>7159200</v>
      </c>
      <c r="X24" s="10"/>
      <c r="Y24" s="29">
        <v>7159200</v>
      </c>
      <c r="Z24" s="29">
        <v>7159200</v>
      </c>
      <c r="AA24" s="29">
        <v>7159200</v>
      </c>
      <c r="AB24" s="29">
        <v>7159200</v>
      </c>
      <c r="AC24" s="10"/>
      <c r="AD24" s="29">
        <v>7159200</v>
      </c>
      <c r="AE24" s="29">
        <v>7159200</v>
      </c>
      <c r="AF24" s="28">
        <v>7129259</v>
      </c>
      <c r="AG24" s="28">
        <v>7159118.1939890711</v>
      </c>
      <c r="AH24" s="10"/>
      <c r="AI24" s="29">
        <v>7129259</v>
      </c>
      <c r="AJ24" s="29">
        <v>7129259</v>
      </c>
      <c r="AK24" s="28"/>
      <c r="AL24" s="28"/>
    </row>
    <row r="25" spans="1:40" ht="16.25" customHeight="1" x14ac:dyDescent="0.35">
      <c r="C25" s="8" t="s">
        <v>45</v>
      </c>
      <c r="E25" s="30">
        <f>IFERROR(E22/E24*1000,0)</f>
        <v>30.037867236023718</v>
      </c>
      <c r="F25" s="30">
        <v>7.17</v>
      </c>
      <c r="G25" s="30">
        <f t="shared" ref="G25:H25" si="0">IFERROR(G22/G24*1000,0)</f>
        <v>3.8172519971484871</v>
      </c>
      <c r="H25" s="30">
        <f t="shared" si="0"/>
        <v>2.0423684809905018</v>
      </c>
      <c r="I25" s="10"/>
      <c r="J25" s="30">
        <f>IFERROR(J22/J24*1000,0)</f>
        <v>0.47584032123505415</v>
      </c>
      <c r="K25" s="30">
        <f t="shared" ref="K25:M25" si="1">IFERROR(K22/K24*1000,0)</f>
        <v>0.90840639691934888</v>
      </c>
      <c r="L25" s="30">
        <f t="shared" si="1"/>
        <v>1.5142003403767184</v>
      </c>
      <c r="M25" s="30">
        <f t="shared" si="1"/>
        <v>1.8769040721509387</v>
      </c>
      <c r="N25" s="10"/>
      <c r="O25" s="30">
        <f>IFERROR(O22/O24*1000,0)</f>
        <v>0.75239408958850573</v>
      </c>
      <c r="P25" s="30">
        <f t="shared" ref="P25:R25" si="2">IFERROR(P22/P24*1000,0)</f>
        <v>1.1956643200357582</v>
      </c>
      <c r="Q25" s="30">
        <f t="shared" si="2"/>
        <v>1.5774183789724969</v>
      </c>
      <c r="R25" s="30">
        <f t="shared" si="2"/>
        <v>2.1223041680634709</v>
      </c>
      <c r="S25" s="10"/>
      <c r="T25" s="30">
        <f>IFERROR(T22/T24*1000,0)</f>
        <v>0.27298161937814003</v>
      </c>
      <c r="U25" s="30">
        <f t="shared" ref="U25:W25" si="3">IFERROR(U22/U24*1000,0)</f>
        <v>0.30910973939799424</v>
      </c>
      <c r="V25" s="30">
        <f t="shared" si="3"/>
        <v>0.59659504056723522</v>
      </c>
      <c r="W25" s="30">
        <f t="shared" si="3"/>
        <v>0.85959702695133955</v>
      </c>
      <c r="X25" s="10"/>
      <c r="Y25" s="30">
        <f>IFERROR(Y22/Y24*1000,0)</f>
        <v>0.29749651582659636</v>
      </c>
      <c r="Z25" s="30">
        <f t="shared" ref="Z25:AA25" si="4">IFERROR(Z22/Z24*1000,0)</f>
        <v>0.79900611273987454</v>
      </c>
      <c r="AA25" s="30">
        <f t="shared" si="4"/>
        <v>1.1621410213431669</v>
      </c>
      <c r="AB25" s="30">
        <v>1.7009782573465437</v>
      </c>
      <c r="AC25" s="10"/>
      <c r="AD25" s="30">
        <v>0.16719745222929938</v>
      </c>
      <c r="AE25" s="30">
        <f>AE22/AE24*1000</f>
        <v>0.80343503220505164</v>
      </c>
      <c r="AF25" s="30">
        <f>AF22/AF24*1000</f>
        <v>1.3709699703713949</v>
      </c>
      <c r="AG25" s="30">
        <f>AG22/AG24*1000</f>
        <v>1.5619896404129632</v>
      </c>
      <c r="AH25" s="10"/>
      <c r="AI25" s="30">
        <f>IFERROR(AI22/AI24*1000,0)</f>
        <v>0.43485173283787248</v>
      </c>
      <c r="AJ25" s="30">
        <f>IFERROR(AJ22/AJ24*1000,0)</f>
        <v>1.1250197292593831</v>
      </c>
      <c r="AK25" s="30"/>
      <c r="AL25" s="30"/>
    </row>
    <row r="26" spans="1:40" ht="16.25" customHeight="1" x14ac:dyDescent="0.35">
      <c r="C26" s="31"/>
      <c r="E26" s="32"/>
      <c r="F26" s="32"/>
      <c r="G26" s="32"/>
      <c r="H26" s="33"/>
      <c r="I26" s="32"/>
      <c r="J26" s="32"/>
      <c r="K26" s="32"/>
      <c r="L26" s="32"/>
      <c r="M26" s="33"/>
      <c r="N26" s="32"/>
      <c r="O26" s="32"/>
      <c r="P26" s="32"/>
      <c r="Q26" s="32"/>
      <c r="R26" s="33"/>
      <c r="S26" s="32"/>
      <c r="T26" s="32"/>
      <c r="U26" s="32"/>
      <c r="V26" s="32"/>
      <c r="W26" s="33"/>
      <c r="X26" s="32"/>
      <c r="Y26" s="33"/>
      <c r="Z26" s="32"/>
      <c r="AA26" s="32"/>
      <c r="AB26" s="33"/>
      <c r="AC26" s="10"/>
      <c r="AD26" s="34"/>
      <c r="AE26" s="32"/>
      <c r="AF26" s="32"/>
      <c r="AG26" s="32"/>
      <c r="AH26" s="10"/>
      <c r="AI26" s="34"/>
      <c r="AJ26" s="32"/>
      <c r="AK26" s="32"/>
      <c r="AL26" s="32"/>
    </row>
    <row r="27" spans="1:40" ht="16.25" customHeight="1" x14ac:dyDescent="0.35">
      <c r="C27" s="35"/>
      <c r="E27" s="36" t="s">
        <v>46</v>
      </c>
      <c r="F27" s="36"/>
      <c r="G27" s="36"/>
      <c r="H27" s="36"/>
      <c r="I27" s="10"/>
      <c r="J27" s="36" t="s">
        <v>47</v>
      </c>
      <c r="K27" s="36"/>
      <c r="L27" s="36"/>
      <c r="M27" s="36"/>
      <c r="N27" s="10"/>
      <c r="O27" s="36" t="s">
        <v>48</v>
      </c>
      <c r="P27" s="36"/>
      <c r="Q27" s="36">
        <v>92</v>
      </c>
      <c r="R27" s="36"/>
      <c r="S27" s="10"/>
      <c r="T27" s="36"/>
      <c r="U27" s="36"/>
      <c r="V27" s="36"/>
      <c r="W27" s="36"/>
      <c r="X27" s="10"/>
      <c r="Y27" s="36"/>
      <c r="Z27" s="36"/>
      <c r="AA27" s="36"/>
      <c r="AB27" s="36"/>
      <c r="AC27" s="10"/>
      <c r="AD27" s="33"/>
      <c r="AE27" s="36"/>
      <c r="AF27" s="36"/>
      <c r="AG27" s="36"/>
      <c r="AH27" s="10"/>
      <c r="AI27" s="33"/>
      <c r="AJ27" s="36"/>
      <c r="AK27" s="36"/>
      <c r="AL27" s="36"/>
    </row>
    <row r="28" spans="1:40" ht="16.25" customHeight="1" x14ac:dyDescent="0.35">
      <c r="A28" s="1" t="s">
        <v>49</v>
      </c>
      <c r="C28" s="37" t="s">
        <v>49</v>
      </c>
      <c r="E28" s="38">
        <v>5756.1857806629905</v>
      </c>
      <c r="F28" s="39">
        <v>11135</v>
      </c>
      <c r="G28" s="39">
        <v>17872.873281059386</v>
      </c>
      <c r="H28" s="39">
        <v>23022</v>
      </c>
      <c r="I28" s="10"/>
      <c r="J28" s="39">
        <v>6239.3332476560008</v>
      </c>
      <c r="K28" s="39">
        <v>13169.775486680001</v>
      </c>
      <c r="L28" s="39">
        <v>20581.79144681252</v>
      </c>
      <c r="M28" s="39">
        <v>27048.438032239799</v>
      </c>
      <c r="N28" s="10"/>
      <c r="O28" s="39">
        <v>7975.2862730050301</v>
      </c>
      <c r="P28" s="38">
        <v>15253</v>
      </c>
      <c r="Q28" s="38">
        <v>23011.2425351159</v>
      </c>
      <c r="R28" s="38">
        <v>31589</v>
      </c>
      <c r="S28" s="10"/>
      <c r="T28" s="38">
        <v>6959.7514982639805</v>
      </c>
      <c r="U28" s="38">
        <v>12508.323409590121</v>
      </c>
      <c r="V28" s="38">
        <v>19067.704110179948</v>
      </c>
      <c r="W28" s="38">
        <v>26728.116441241</v>
      </c>
      <c r="X28" s="10"/>
      <c r="Y28" s="38">
        <v>7791.4013300000415</v>
      </c>
      <c r="Z28" s="38">
        <v>17295.572709999899</v>
      </c>
      <c r="AA28" s="38">
        <v>27744</v>
      </c>
      <c r="AB28" s="38">
        <v>37260.244236433355</v>
      </c>
      <c r="AC28" s="10"/>
      <c r="AD28" s="38">
        <v>11248</v>
      </c>
      <c r="AE28" s="38">
        <v>22373.363139343455</v>
      </c>
      <c r="AF28" s="38">
        <v>34055</v>
      </c>
      <c r="AG28" s="38">
        <v>44731.964349343994</v>
      </c>
      <c r="AH28" s="10"/>
      <c r="AI28" s="38">
        <v>12002.251929999999</v>
      </c>
      <c r="AJ28" s="38">
        <v>23145.142830000019</v>
      </c>
      <c r="AK28" s="38"/>
      <c r="AL28" s="38"/>
    </row>
    <row r="29" spans="1:40" ht="16.25" customHeight="1" x14ac:dyDescent="0.35">
      <c r="C29" s="40"/>
      <c r="E29" s="41"/>
      <c r="F29" s="41"/>
      <c r="G29" s="41"/>
      <c r="H29" s="41"/>
      <c r="I29" s="10"/>
      <c r="J29" s="41"/>
      <c r="K29" s="41"/>
      <c r="L29" s="41"/>
      <c r="M29" s="41"/>
      <c r="N29" s="10"/>
      <c r="O29" s="41"/>
      <c r="P29" s="41"/>
      <c r="Q29" s="41"/>
      <c r="R29" s="41"/>
      <c r="S29" s="10"/>
      <c r="T29" s="41"/>
      <c r="U29" s="42"/>
      <c r="V29" s="41"/>
      <c r="W29" s="41"/>
      <c r="X29" s="10"/>
      <c r="Y29" s="41"/>
      <c r="Z29" s="42"/>
      <c r="AA29" s="41"/>
      <c r="AB29" s="41"/>
      <c r="AC29" s="10"/>
      <c r="AD29" s="43"/>
      <c r="AE29" s="42"/>
      <c r="AF29" s="41"/>
      <c r="AG29" s="41"/>
      <c r="AH29" s="10"/>
      <c r="AI29" s="43"/>
      <c r="AJ29" s="42"/>
      <c r="AK29" s="41"/>
      <c r="AL29" s="41"/>
    </row>
    <row r="30" spans="1:40" ht="16.25" customHeight="1" x14ac:dyDescent="0.35">
      <c r="A30" s="1" t="s">
        <v>50</v>
      </c>
      <c r="C30" s="44" t="s">
        <v>50</v>
      </c>
      <c r="E30" s="9">
        <v>1589.7386590000003</v>
      </c>
      <c r="F30" s="9">
        <v>3237.3204970959996</v>
      </c>
      <c r="G30" s="15">
        <v>4826.6343406399992</v>
      </c>
      <c r="H30" s="15">
        <v>6567.2399189759999</v>
      </c>
      <c r="I30" s="10"/>
      <c r="J30" s="9">
        <v>1755.9917190000001</v>
      </c>
      <c r="K30" s="9">
        <v>3623.6995130800005</v>
      </c>
      <c r="L30" s="15">
        <v>5548.7302499999996</v>
      </c>
      <c r="M30" s="15">
        <v>7850.5897381389996</v>
      </c>
      <c r="N30" s="10"/>
      <c r="O30" s="9">
        <v>2533.2454118130004</v>
      </c>
      <c r="P30" s="9">
        <v>5157.7281377640002</v>
      </c>
      <c r="Q30" s="15">
        <v>8102.449243514</v>
      </c>
      <c r="R30" s="15">
        <v>11456.864190884</v>
      </c>
      <c r="S30" s="10"/>
      <c r="T30" s="9">
        <v>3638.5447267119998</v>
      </c>
      <c r="U30" s="9">
        <v>7080.9468559699999</v>
      </c>
      <c r="V30" s="15">
        <v>10742.764548355</v>
      </c>
      <c r="W30" s="15">
        <v>14497.676833056998</v>
      </c>
      <c r="X30" s="10"/>
      <c r="Y30" s="9">
        <v>4156.0357387143258</v>
      </c>
      <c r="Z30" s="9">
        <v>8681.3236400000005</v>
      </c>
      <c r="AA30" s="15">
        <v>13599.6323801252</v>
      </c>
      <c r="AB30" s="15">
        <v>18620.70920083069</v>
      </c>
      <c r="AC30" s="10"/>
      <c r="AD30" s="9">
        <v>5244.7881958200696</v>
      </c>
      <c r="AE30" s="9">
        <v>10741.351265755542</v>
      </c>
      <c r="AF30" s="9">
        <v>16358</v>
      </c>
      <c r="AG30" s="9">
        <v>22157.352900081998</v>
      </c>
      <c r="AH30" s="10"/>
      <c r="AI30" s="9">
        <v>6315.4598399999995</v>
      </c>
      <c r="AJ30" s="9">
        <v>12654.778039999999</v>
      </c>
      <c r="AK30" s="9"/>
      <c r="AL30" s="9"/>
      <c r="AM30" s="11"/>
      <c r="AN30" s="2"/>
    </row>
    <row r="31" spans="1:40" ht="16.25" customHeight="1" x14ac:dyDescent="0.35">
      <c r="C31" s="44" t="s">
        <v>51</v>
      </c>
      <c r="E31" s="9">
        <v>19730.170288626003</v>
      </c>
      <c r="F31" s="9">
        <v>35376.199597014005</v>
      </c>
      <c r="G31" s="15">
        <v>53729.653436535002</v>
      </c>
      <c r="H31" s="15">
        <v>74059.775562391995</v>
      </c>
      <c r="I31" s="10"/>
      <c r="J31" s="9">
        <v>21787.354663573999</v>
      </c>
      <c r="K31" s="9">
        <v>43921.09040858502</v>
      </c>
      <c r="L31" s="15">
        <v>66492.241639999993</v>
      </c>
      <c r="M31" s="15">
        <v>87292.734175364996</v>
      </c>
      <c r="N31" s="10"/>
      <c r="O31" s="9">
        <v>21161.972122703999</v>
      </c>
      <c r="P31" s="9">
        <v>41983.885553143999</v>
      </c>
      <c r="Q31" s="15">
        <v>66652.135944288006</v>
      </c>
      <c r="R31" s="15">
        <v>94019.013108600004</v>
      </c>
      <c r="S31" s="10"/>
      <c r="T31" s="9">
        <v>26913.006732120004</v>
      </c>
      <c r="U31" s="9">
        <v>57449.214404794999</v>
      </c>
      <c r="V31" s="15">
        <v>86437.142059999998</v>
      </c>
      <c r="W31" s="15">
        <v>113972.51852819801</v>
      </c>
      <c r="X31" s="10"/>
      <c r="Y31" s="9">
        <v>28959.646040000007</v>
      </c>
      <c r="Z31" s="9">
        <v>58308.198629999999</v>
      </c>
      <c r="AA31" s="15">
        <v>89562.07984000002</v>
      </c>
      <c r="AB31" s="15">
        <v>120965.65052</v>
      </c>
      <c r="AC31" s="10"/>
      <c r="AD31" s="9">
        <v>34417.787900000003</v>
      </c>
      <c r="AE31" s="9">
        <v>67929</v>
      </c>
      <c r="AF31" s="9">
        <v>99594</v>
      </c>
      <c r="AG31" s="9">
        <v>133260.39047999997</v>
      </c>
      <c r="AH31" s="10"/>
      <c r="AI31" s="9">
        <v>42505.282310000002</v>
      </c>
      <c r="AJ31" s="9">
        <v>98976.427909999999</v>
      </c>
      <c r="AK31" s="9"/>
      <c r="AL31" s="9"/>
      <c r="AM31" s="11"/>
      <c r="AN31" s="2"/>
    </row>
    <row r="32" spans="1:40" ht="16.25" customHeight="1" x14ac:dyDescent="0.35">
      <c r="C32" s="44" t="s">
        <v>52</v>
      </c>
      <c r="E32" s="9">
        <v>2479.3380183139998</v>
      </c>
      <c r="F32" s="9">
        <v>5437.7455202150004</v>
      </c>
      <c r="G32" s="15">
        <v>8484.2025650899996</v>
      </c>
      <c r="H32" s="15">
        <v>11139.701058168001</v>
      </c>
      <c r="I32" s="10"/>
      <c r="J32" s="9">
        <v>2793.3621407340001</v>
      </c>
      <c r="K32" s="9">
        <v>6009.054731745</v>
      </c>
      <c r="L32" s="15">
        <v>8891.3840599999985</v>
      </c>
      <c r="M32" s="15">
        <v>11527.038605399001</v>
      </c>
      <c r="N32" s="10"/>
      <c r="O32" s="9">
        <v>2836.1164526140001</v>
      </c>
      <c r="P32" s="9">
        <v>5822.2367760220004</v>
      </c>
      <c r="Q32" s="15">
        <v>8986.6764902199993</v>
      </c>
      <c r="R32" s="15">
        <v>11100.013053549999</v>
      </c>
      <c r="S32" s="10"/>
      <c r="T32" s="9">
        <v>4035.4223458239994</v>
      </c>
      <c r="U32" s="9">
        <v>8037.2432341849999</v>
      </c>
      <c r="V32" s="15">
        <v>13034.938259875</v>
      </c>
      <c r="W32" s="15">
        <v>17875.400137825003</v>
      </c>
      <c r="X32" s="10"/>
      <c r="Y32" s="9">
        <v>4359.0493499999993</v>
      </c>
      <c r="Z32" s="9">
        <v>9471.3892500000002</v>
      </c>
      <c r="AA32" s="15">
        <v>14947.86227</v>
      </c>
      <c r="AB32" s="15">
        <v>20432.920979999999</v>
      </c>
      <c r="AC32" s="10"/>
      <c r="AD32" s="9">
        <v>4407.7009600000001</v>
      </c>
      <c r="AE32" s="9">
        <v>8918.3244799999993</v>
      </c>
      <c r="AF32" s="9">
        <v>15580</v>
      </c>
      <c r="AG32" s="9">
        <v>22509.696489999998</v>
      </c>
      <c r="AH32" s="10"/>
      <c r="AI32" s="9">
        <v>5064.4131200000002</v>
      </c>
      <c r="AJ32" s="9">
        <v>11334.619070000001</v>
      </c>
      <c r="AK32" s="9"/>
      <c r="AL32" s="9"/>
      <c r="AN32" s="2"/>
    </row>
    <row r="33" spans="1:40" ht="16.25" customHeight="1" x14ac:dyDescent="0.35">
      <c r="C33" s="44" t="s">
        <v>53</v>
      </c>
      <c r="E33" s="9">
        <v>533.17760999999996</v>
      </c>
      <c r="F33" s="9">
        <v>580.30315000000007</v>
      </c>
      <c r="G33" s="15">
        <v>628.07647444999998</v>
      </c>
      <c r="H33" s="15">
        <v>695.96903559999998</v>
      </c>
      <c r="I33" s="10"/>
      <c r="J33" s="9">
        <v>559.48766000000001</v>
      </c>
      <c r="K33" s="9">
        <v>645.91046999999992</v>
      </c>
      <c r="L33" s="15">
        <v>716.40607</v>
      </c>
      <c r="M33" s="15">
        <v>805.47083518800002</v>
      </c>
      <c r="N33" s="10"/>
      <c r="O33" s="9">
        <v>797.58252000000005</v>
      </c>
      <c r="P33" s="9">
        <v>910.14562148799996</v>
      </c>
      <c r="Q33" s="15">
        <v>1029.6534739839999</v>
      </c>
      <c r="R33" s="15">
        <v>1158.1009709309999</v>
      </c>
      <c r="S33" s="10"/>
      <c r="T33" s="9">
        <v>827.24546000000009</v>
      </c>
      <c r="U33" s="9">
        <v>959.32818238499999</v>
      </c>
      <c r="V33" s="15">
        <v>1117.8543052350001</v>
      </c>
      <c r="W33" s="15">
        <v>1261.2609775769999</v>
      </c>
      <c r="X33" s="10"/>
      <c r="Y33" s="9">
        <v>755.38198000000011</v>
      </c>
      <c r="Z33" s="9">
        <v>820.50083999999993</v>
      </c>
      <c r="AA33" s="15">
        <v>818.25036</v>
      </c>
      <c r="AB33" s="15">
        <v>839.59442000000001</v>
      </c>
      <c r="AC33" s="10"/>
      <c r="AD33" s="9">
        <v>718.09352000000001</v>
      </c>
      <c r="AE33" s="9">
        <v>859.92685000000006</v>
      </c>
      <c r="AF33" s="9">
        <v>903</v>
      </c>
      <c r="AG33" s="9">
        <v>983.23278000000005</v>
      </c>
      <c r="AH33" s="10"/>
      <c r="AI33" s="9">
        <v>1115.65699</v>
      </c>
      <c r="AJ33" s="9">
        <v>1164.7893000000001</v>
      </c>
      <c r="AK33" s="9"/>
      <c r="AL33" s="9"/>
      <c r="AN33" s="2"/>
    </row>
    <row r="34" spans="1:40" ht="16.25" customHeight="1" x14ac:dyDescent="0.35">
      <c r="C34" s="44" t="s">
        <v>54</v>
      </c>
      <c r="E34" s="9">
        <v>3977.1159791220002</v>
      </c>
      <c r="F34" s="9">
        <v>8105.0525722459997</v>
      </c>
      <c r="G34" s="15">
        <v>12379.171616854999</v>
      </c>
      <c r="H34" s="15">
        <v>17423.412124408002</v>
      </c>
      <c r="I34" s="10"/>
      <c r="J34" s="9">
        <v>4806.8259829230001</v>
      </c>
      <c r="K34" s="9">
        <v>9744.3282689549997</v>
      </c>
      <c r="L34" s="15">
        <v>15907.94634</v>
      </c>
      <c r="M34" s="15">
        <v>22720.232039519</v>
      </c>
      <c r="N34" s="10"/>
      <c r="O34" s="9">
        <v>7427.6195758459999</v>
      </c>
      <c r="P34" s="9">
        <v>14903.811313806</v>
      </c>
      <c r="Q34" s="15">
        <v>22653.724341548001</v>
      </c>
      <c r="R34" s="15">
        <v>30452.480993444999</v>
      </c>
      <c r="S34" s="10"/>
      <c r="T34" s="9">
        <v>8663.1858616080008</v>
      </c>
      <c r="U34" s="9">
        <v>17598.271877110001</v>
      </c>
      <c r="V34" s="15">
        <v>26850.934278920002</v>
      </c>
      <c r="W34" s="15">
        <v>36487.830454000003</v>
      </c>
      <c r="X34" s="10"/>
      <c r="Y34" s="9">
        <v>10023.027910000001</v>
      </c>
      <c r="Z34" s="9">
        <v>20185.96962</v>
      </c>
      <c r="AA34" s="15">
        <v>32539.35367</v>
      </c>
      <c r="AB34" s="15">
        <v>43658.444819999997</v>
      </c>
      <c r="AC34" s="10"/>
      <c r="AD34" s="9">
        <v>12546.02317</v>
      </c>
      <c r="AE34" s="9">
        <v>25360.337939999998</v>
      </c>
      <c r="AF34" s="9">
        <v>38466</v>
      </c>
      <c r="AG34" s="9">
        <v>52024.967049999999</v>
      </c>
      <c r="AH34" s="10"/>
      <c r="AI34" s="9">
        <v>14594.848810000001</v>
      </c>
      <c r="AJ34" s="9">
        <v>30536.148269999998</v>
      </c>
      <c r="AK34" s="9"/>
      <c r="AL34" s="9"/>
      <c r="AN34" s="2"/>
    </row>
    <row r="35" spans="1:40" ht="16.25" customHeight="1" x14ac:dyDescent="0.35">
      <c r="C35" s="44" t="s">
        <v>55</v>
      </c>
      <c r="E35" s="9">
        <v>1119.4169084389998</v>
      </c>
      <c r="F35" s="9">
        <v>2444.9728853050001</v>
      </c>
      <c r="G35" s="15">
        <v>3685.0395659199999</v>
      </c>
      <c r="H35" s="15">
        <v>4923.266644112</v>
      </c>
      <c r="I35" s="10"/>
      <c r="J35" s="9">
        <v>1316.882926773</v>
      </c>
      <c r="K35" s="9">
        <v>2897.4462956600005</v>
      </c>
      <c r="L35" s="15">
        <v>4320.4599200000002</v>
      </c>
      <c r="M35" s="15">
        <v>5797.2117232840001</v>
      </c>
      <c r="N35" s="10"/>
      <c r="O35" s="9">
        <v>1749.823935997</v>
      </c>
      <c r="P35" s="9">
        <v>3870.137424004</v>
      </c>
      <c r="Q35" s="15">
        <v>5572.252637824</v>
      </c>
      <c r="R35" s="15">
        <v>7414.4104777430002</v>
      </c>
      <c r="S35" s="10"/>
      <c r="T35" s="9">
        <v>2135.7710653920003</v>
      </c>
      <c r="U35" s="9">
        <v>4730.8097313850003</v>
      </c>
      <c r="V35" s="15">
        <v>6798.3280242199999</v>
      </c>
      <c r="W35" s="15">
        <v>8968.0530439329996</v>
      </c>
      <c r="X35" s="10"/>
      <c r="Y35" s="9">
        <v>2659.0787300000002</v>
      </c>
      <c r="Z35" s="9">
        <v>5626.8795499999997</v>
      </c>
      <c r="AA35" s="15">
        <v>8338.4737499999992</v>
      </c>
      <c r="AB35" s="15">
        <v>11032.1031</v>
      </c>
      <c r="AC35" s="10"/>
      <c r="AD35" s="9">
        <v>3339.9934899999998</v>
      </c>
      <c r="AE35" s="9">
        <v>6915.9778900000001</v>
      </c>
      <c r="AF35" s="9">
        <v>10137</v>
      </c>
      <c r="AG35" s="9">
        <v>13252.223539999999</v>
      </c>
      <c r="AH35" s="10"/>
      <c r="AI35" s="9">
        <v>3750.5512899999999</v>
      </c>
      <c r="AJ35" s="9">
        <v>8294.5569599999999</v>
      </c>
      <c r="AK35" s="9"/>
      <c r="AL35" s="9"/>
      <c r="AN35" s="2"/>
    </row>
    <row r="36" spans="1:40" ht="16.25" customHeight="1" x14ac:dyDescent="0.35">
      <c r="C36" s="44" t="s">
        <v>56</v>
      </c>
      <c r="E36" s="9">
        <v>154.08027769200001</v>
      </c>
      <c r="F36" s="9">
        <v>383.56317858800003</v>
      </c>
      <c r="G36" s="15">
        <v>715.62239944500004</v>
      </c>
      <c r="H36" s="15">
        <v>805.15804301599997</v>
      </c>
      <c r="I36" s="10"/>
      <c r="J36" s="9">
        <v>136.95265366499999</v>
      </c>
      <c r="K36" s="9">
        <v>415.73107234999998</v>
      </c>
      <c r="L36" s="15">
        <v>807.60424999999998</v>
      </c>
      <c r="M36" s="15">
        <v>993.67872139500003</v>
      </c>
      <c r="N36" s="10"/>
      <c r="O36" s="9">
        <v>266.93837281600003</v>
      </c>
      <c r="P36" s="9">
        <v>976.967524078</v>
      </c>
      <c r="Q36" s="15">
        <v>1511.5707893020001</v>
      </c>
      <c r="R36" s="15">
        <v>1720.580144278</v>
      </c>
      <c r="S36" s="10"/>
      <c r="T36" s="9">
        <v>243.87535748799999</v>
      </c>
      <c r="U36" s="9">
        <v>857.50140682999995</v>
      </c>
      <c r="V36" s="15">
        <v>1269.53624644</v>
      </c>
      <c r="W36" s="15">
        <v>1584.890694751</v>
      </c>
      <c r="X36" s="10"/>
      <c r="Y36" s="9">
        <v>301.06914</v>
      </c>
      <c r="Z36" s="9">
        <v>1163.7858600000002</v>
      </c>
      <c r="AA36" s="15">
        <v>1631.54973</v>
      </c>
      <c r="AB36" s="15">
        <v>2070.24647</v>
      </c>
      <c r="AC36" s="10"/>
      <c r="AD36" s="9">
        <v>530.82458999999994</v>
      </c>
      <c r="AE36" s="9">
        <v>1054.4336899999998</v>
      </c>
      <c r="AF36" s="9">
        <v>1285</v>
      </c>
      <c r="AG36" s="9">
        <v>1781.09581</v>
      </c>
      <c r="AH36" s="10"/>
      <c r="AI36" s="9">
        <v>236.05298999999999</v>
      </c>
      <c r="AJ36" s="9">
        <v>1014.23384</v>
      </c>
      <c r="AK36" s="9"/>
      <c r="AL36" s="9"/>
      <c r="AN36" s="2"/>
    </row>
    <row r="37" spans="1:40" ht="16.25" customHeight="1" x14ac:dyDescent="0.35">
      <c r="C37" s="40"/>
      <c r="E37" s="41"/>
      <c r="F37" s="41"/>
      <c r="G37" s="41"/>
      <c r="H37" s="42"/>
      <c r="I37" s="10"/>
      <c r="J37" s="41"/>
      <c r="K37" s="41"/>
      <c r="L37" s="41"/>
      <c r="M37" s="42"/>
      <c r="N37" s="10"/>
      <c r="O37" s="41"/>
      <c r="P37" s="41"/>
      <c r="Q37" s="41"/>
      <c r="R37" s="42"/>
      <c r="S37" s="10"/>
      <c r="T37" s="41"/>
      <c r="U37" s="41"/>
      <c r="V37" s="41"/>
      <c r="W37" s="42"/>
      <c r="X37" s="10"/>
      <c r="Y37" s="41"/>
      <c r="Z37" s="41"/>
      <c r="AA37" s="41"/>
      <c r="AB37" s="42"/>
      <c r="AC37" s="10"/>
      <c r="AD37" s="41"/>
      <c r="AE37" s="41"/>
      <c r="AF37" s="41"/>
      <c r="AG37" s="41"/>
      <c r="AH37" s="10"/>
      <c r="AI37" s="41"/>
      <c r="AJ37" s="41"/>
      <c r="AK37" s="41"/>
      <c r="AL37" s="41"/>
    </row>
    <row r="38" spans="1:40" ht="16.25" customHeight="1" x14ac:dyDescent="0.35">
      <c r="C38" s="45" t="s">
        <v>57</v>
      </c>
      <c r="E38" s="46" t="s">
        <v>1</v>
      </c>
      <c r="F38" s="46" t="s">
        <v>2</v>
      </c>
      <c r="G38" s="46" t="s">
        <v>3</v>
      </c>
      <c r="H38" s="46">
        <v>2015</v>
      </c>
      <c r="I38" s="47"/>
      <c r="J38" s="46" t="s">
        <v>4</v>
      </c>
      <c r="K38" s="46" t="s">
        <v>5</v>
      </c>
      <c r="L38" s="46" t="s">
        <v>6</v>
      </c>
      <c r="M38" s="46">
        <v>2016</v>
      </c>
      <c r="N38" s="47"/>
      <c r="O38" s="46" t="s">
        <v>7</v>
      </c>
      <c r="P38" s="46" t="s">
        <v>8</v>
      </c>
      <c r="Q38" s="46" t="s">
        <v>9</v>
      </c>
      <c r="R38" s="46">
        <v>2017</v>
      </c>
      <c r="S38" s="47"/>
      <c r="T38" s="46" t="s">
        <v>10</v>
      </c>
      <c r="U38" s="46" t="s">
        <v>11</v>
      </c>
      <c r="V38" s="46" t="s">
        <v>12</v>
      </c>
      <c r="W38" s="46">
        <v>2018</v>
      </c>
      <c r="X38" s="47"/>
      <c r="Y38" s="46" t="s">
        <v>13</v>
      </c>
      <c r="Z38" s="46" t="s">
        <v>14</v>
      </c>
      <c r="AA38" s="46" t="s">
        <v>15</v>
      </c>
      <c r="AB38" s="46">
        <v>2019</v>
      </c>
      <c r="AC38" s="47"/>
      <c r="AD38" s="46" t="s">
        <v>16</v>
      </c>
      <c r="AE38" s="46" t="s">
        <v>17</v>
      </c>
      <c r="AF38" s="46" t="s">
        <v>18</v>
      </c>
      <c r="AG38" s="46">
        <v>2020</v>
      </c>
      <c r="AH38" s="47"/>
      <c r="AI38" s="46" t="s">
        <v>19</v>
      </c>
      <c r="AJ38" s="46" t="s">
        <v>20</v>
      </c>
      <c r="AK38" s="46" t="s">
        <v>21</v>
      </c>
      <c r="AL38" s="46">
        <v>2021</v>
      </c>
    </row>
    <row r="39" spans="1:40" ht="16.25" customHeight="1" x14ac:dyDescent="0.35">
      <c r="A39" s="1" t="s">
        <v>58</v>
      </c>
      <c r="C39" s="48" t="s">
        <v>59</v>
      </c>
      <c r="E39" s="49">
        <v>216564.13283459999</v>
      </c>
      <c r="F39" s="49">
        <v>228968</v>
      </c>
      <c r="G39" s="49">
        <v>239750.1</v>
      </c>
      <c r="H39" s="49">
        <v>249240</v>
      </c>
      <c r="I39" s="10"/>
      <c r="J39" s="49">
        <f>SUM(J6,H6,-E6)</f>
        <v>257544.1805354</v>
      </c>
      <c r="K39" s="49">
        <f>SUM(K6,H6,-F6)</f>
        <v>272472.07204887504</v>
      </c>
      <c r="L39" s="49">
        <f>SUM(L6,H6,-G6)</f>
        <v>283016.07204887504</v>
      </c>
      <c r="M39" s="49">
        <f>M6</f>
        <v>290524.485462891</v>
      </c>
      <c r="N39" s="10"/>
      <c r="O39" s="49">
        <f>SUM(O6,M6,-J6)</f>
        <v>313587.68998289102</v>
      </c>
      <c r="P39" s="49">
        <f>SUM(P6,M6,-K6)</f>
        <v>316583.857724478</v>
      </c>
      <c r="Q39" s="49">
        <f>SUM(Q6,M6,-L6)</f>
        <v>332396.30973354797</v>
      </c>
      <c r="R39" s="49">
        <f>R6</f>
        <v>343142</v>
      </c>
      <c r="S39" s="10"/>
      <c r="T39" s="49">
        <f>SUM(T6,R6,-O6)</f>
        <v>344511.35469999997</v>
      </c>
      <c r="U39" s="49">
        <f>SUM(U6,R6,-P6)</f>
        <v>359678.682341423</v>
      </c>
      <c r="V39" s="49">
        <f>SUM(V6,R6,-Q6)</f>
        <v>366892.49565046799</v>
      </c>
      <c r="W39" s="49">
        <f>W6</f>
        <v>375577.25955999998</v>
      </c>
      <c r="X39" s="10"/>
      <c r="Y39" s="49">
        <f>SUM(Y6,W6,-T6)</f>
        <v>383159.37319999997</v>
      </c>
      <c r="Z39" s="49">
        <f>SUM(Z6,W6,-U6)</f>
        <v>389846.75565811503</v>
      </c>
      <c r="AA39" s="49">
        <f>SUM(AA6,W6,-V6)</f>
        <v>392957.86758999992</v>
      </c>
      <c r="AB39" s="49">
        <f>AB6</f>
        <v>392373.63669000001</v>
      </c>
      <c r="AC39" s="10"/>
      <c r="AD39" s="49">
        <f>SUM(AD6,AB6,-Y6)</f>
        <v>388102.23020999995</v>
      </c>
      <c r="AE39" s="49">
        <f>SUM(AE6,AB6,-Z6)</f>
        <v>373529.91769000003</v>
      </c>
      <c r="AF39" s="49">
        <f>SUM(AF6,AB6,-AA6)</f>
        <v>370485.63669000007</v>
      </c>
      <c r="AG39" s="49">
        <f>AG6</f>
        <v>379963.82471999998</v>
      </c>
      <c r="AH39" s="10"/>
      <c r="AI39" s="49">
        <f>SUM(AI6,AG6,-AD6)</f>
        <v>413150.13122999994</v>
      </c>
      <c r="AJ39" s="49">
        <f>SUM(AJ6,AG6,-AE6)</f>
        <v>473400.61133000004</v>
      </c>
      <c r="AK39" s="49">
        <f>SUM(AK6,AG6,-AF6)</f>
        <v>98557.824719999975</v>
      </c>
      <c r="AL39" s="49">
        <f>AL6</f>
        <v>0</v>
      </c>
    </row>
    <row r="40" spans="1:40" ht="16.25" customHeight="1" x14ac:dyDescent="0.35">
      <c r="C40" s="48" t="s">
        <v>60</v>
      </c>
      <c r="E40" s="49" t="s">
        <v>61</v>
      </c>
      <c r="F40" s="49" t="s">
        <v>61</v>
      </c>
      <c r="G40" s="49" t="s">
        <v>61</v>
      </c>
      <c r="H40" s="49">
        <f>H9</f>
        <v>41249</v>
      </c>
      <c r="I40" s="10"/>
      <c r="J40" s="49">
        <f>SUM(J9,H9,-E9)</f>
        <v>42380.292642469009</v>
      </c>
      <c r="K40" s="49">
        <f>SUM(K9,H9,-F9)</f>
        <v>43997.388817055005</v>
      </c>
      <c r="L40" s="49">
        <f>SUM(L9,H9,-G9)</f>
        <v>46339.388817055005</v>
      </c>
      <c r="M40" s="49">
        <f>M9</f>
        <v>46719.419123763</v>
      </c>
      <c r="N40" s="10"/>
      <c r="O40" s="49">
        <f>SUM(O9,M9,-J9)</f>
        <v>49693.247766043205</v>
      </c>
      <c r="P40" s="49">
        <f>SUM(P9,M9,-K9)</f>
        <v>51208.030306707995</v>
      </c>
      <c r="Q40" s="49">
        <f>SUM(Q9,M9,-L9)</f>
        <v>51634.297186489886</v>
      </c>
      <c r="R40" s="49">
        <f>R9</f>
        <v>52333</v>
      </c>
      <c r="S40" s="10"/>
      <c r="T40" s="49">
        <f>SUM(T9,R9,-O9)</f>
        <v>51531.705183090802</v>
      </c>
      <c r="U40" s="49">
        <f>SUM(U9,R9,-P9)</f>
        <v>50251.900406280096</v>
      </c>
      <c r="V40" s="49">
        <f>SUM(V9,R9,-Q9)</f>
        <v>49214.235718958102</v>
      </c>
      <c r="W40" s="49">
        <f>W9</f>
        <v>50995.217655916</v>
      </c>
      <c r="X40" s="10"/>
      <c r="Y40" s="49">
        <f>SUM(Y9,W9,-T9)</f>
        <v>52421.616383525208</v>
      </c>
      <c r="Z40" s="49">
        <f>SUM(Z9,W9,-U9)</f>
        <v>56671.9626335879</v>
      </c>
      <c r="AA40" s="49">
        <f>SUM(AA9,W9,-V9)</f>
        <v>62163.715057175999</v>
      </c>
      <c r="AB40" s="49">
        <f>AB9</f>
        <v>63598.261800000066</v>
      </c>
      <c r="AC40" s="10"/>
      <c r="AD40" s="49">
        <f>SUM(AD9,AB9,-Y9)</f>
        <v>67050.981552350961</v>
      </c>
      <c r="AE40" s="49">
        <f>SUM(AE9,AB9,-Z9)</f>
        <v>68464.298676703707</v>
      </c>
      <c r="AF40" s="49">
        <f>SUM(AF9,AB9,-AA9)</f>
        <v>69179.261800000066</v>
      </c>
      <c r="AG40" s="49">
        <f>AG9</f>
        <v>67933.327659999981</v>
      </c>
      <c r="AH40" s="10"/>
      <c r="AI40" s="49">
        <f>SUM(AI9,AG9,-AD9)</f>
        <v>69384.27133934389</v>
      </c>
      <c r="AJ40" s="49">
        <f>SUM(AJ9,AG9,-AE9)</f>
        <v>69691.766249344364</v>
      </c>
      <c r="AK40" s="49">
        <f>SUM(AK9,AG9,-AF9)</f>
        <v>14213.327659999981</v>
      </c>
      <c r="AL40" s="49">
        <f>AL9</f>
        <v>0</v>
      </c>
    </row>
    <row r="41" spans="1:40" ht="16.25" customHeight="1" x14ac:dyDescent="0.35">
      <c r="C41" s="48" t="s">
        <v>62</v>
      </c>
      <c r="E41" s="49" t="s">
        <v>61</v>
      </c>
      <c r="F41" s="49" t="s">
        <v>61</v>
      </c>
      <c r="G41" s="49" t="s">
        <v>61</v>
      </c>
      <c r="H41" s="49">
        <v>6567</v>
      </c>
      <c r="I41" s="10"/>
      <c r="J41" s="49">
        <f>SUM(J30,H30,-E30)</f>
        <v>6733.492978975999</v>
      </c>
      <c r="K41" s="49">
        <f>SUM(K30,H30,-F30)</f>
        <v>6953.6189349600008</v>
      </c>
      <c r="L41" s="49">
        <f>SUM(L30,H30,-G30)</f>
        <v>7289.3358283360012</v>
      </c>
      <c r="M41" s="49">
        <f>M30</f>
        <v>7850.5897381389996</v>
      </c>
      <c r="N41" s="10"/>
      <c r="O41" s="49">
        <f>SUM(O30,M30,-J30)</f>
        <v>8627.8434309519998</v>
      </c>
      <c r="P41" s="49">
        <f>SUM(P30,M30,-K30)</f>
        <v>9384.6183628229992</v>
      </c>
      <c r="Q41" s="49">
        <f>SUM(Q30,M30,-L30)</f>
        <v>10404.308731653</v>
      </c>
      <c r="R41" s="49">
        <f>R30</f>
        <v>11456.864190884</v>
      </c>
      <c r="S41" s="10"/>
      <c r="T41" s="49">
        <f>SUM(T30,R30,-O30)</f>
        <v>12562.163505782999</v>
      </c>
      <c r="U41" s="49">
        <f>SUM(U30,R30,-P30)</f>
        <v>13380.082909090001</v>
      </c>
      <c r="V41" s="49">
        <f>SUM(V30,R30,-Q30)</f>
        <v>14097.179495725</v>
      </c>
      <c r="W41" s="49">
        <f>W30</f>
        <v>14497.676833056998</v>
      </c>
      <c r="X41" s="10"/>
      <c r="Y41" s="49">
        <f>SUM(Y30,W30,-T30)</f>
        <v>15015.167845059324</v>
      </c>
      <c r="Z41" s="49">
        <f>SUM(Z30,W30,-U30)</f>
        <v>16098.053617087</v>
      </c>
      <c r="AA41" s="49">
        <f>SUM(AA30,W30,-V30)</f>
        <v>17354.544664827197</v>
      </c>
      <c r="AB41" s="49">
        <f>AB30</f>
        <v>18620.70920083069</v>
      </c>
      <c r="AC41" s="10"/>
      <c r="AD41" s="49">
        <f>SUM(AD30,AB30,-Y30)</f>
        <v>19709.461657936434</v>
      </c>
      <c r="AE41" s="49">
        <f>SUM(AE30,AB30,-Z30)</f>
        <v>20680.736826586231</v>
      </c>
      <c r="AF41" s="49">
        <f>SUM(AF30,AB30,-AA30)</f>
        <v>21379.076820705493</v>
      </c>
      <c r="AG41" s="49">
        <f>AG30</f>
        <v>22157.352900081998</v>
      </c>
      <c r="AH41" s="10"/>
      <c r="AI41" s="49">
        <f>SUM(AI30,AG30,-AD30)</f>
        <v>23228.024544261927</v>
      </c>
      <c r="AJ41" s="49">
        <f>SUM(AJ30,AG30,-AE30)</f>
        <v>24070.779674326455</v>
      </c>
      <c r="AK41" s="49">
        <f>SUM(AK30,AG30,-AF30)</f>
        <v>5799.3529000819981</v>
      </c>
      <c r="AL41" s="49">
        <f>AL30</f>
        <v>0</v>
      </c>
    </row>
    <row r="42" spans="1:40" ht="16.25" customHeight="1" x14ac:dyDescent="0.35">
      <c r="C42" s="48" t="s">
        <v>63</v>
      </c>
      <c r="E42" s="49" t="s">
        <v>61</v>
      </c>
      <c r="F42" s="49" t="s">
        <v>61</v>
      </c>
      <c r="G42" s="49" t="s">
        <v>61</v>
      </c>
      <c r="H42" s="49">
        <v>16455</v>
      </c>
      <c r="I42" s="10"/>
      <c r="J42" s="49">
        <f>SUM(J13,H13,-E13)</f>
        <v>16771.894406993011</v>
      </c>
      <c r="K42" s="49">
        <f>SUM(K13,H13,-F13)</f>
        <v>18103.775486680002</v>
      </c>
      <c r="L42" s="49">
        <f>SUM(L13,H13,-G13)</f>
        <v>18441.775486680002</v>
      </c>
      <c r="M42" s="49">
        <f>M13</f>
        <v>19197.848294100801</v>
      </c>
      <c r="N42" s="10"/>
      <c r="O42" s="49">
        <f>SUM(O13,M13,-J13)</f>
        <v>20156.547626636831</v>
      </c>
      <c r="P42" s="49">
        <f>SUM(P13,M13,-K13)</f>
        <v>19746.072807420798</v>
      </c>
      <c r="Q42" s="49">
        <f>SUM(Q13,M13,-L13)</f>
        <v>19073.8660990227</v>
      </c>
      <c r="R42" s="49">
        <f>R13</f>
        <v>20132</v>
      </c>
      <c r="S42" s="10"/>
      <c r="T42" s="49">
        <f>SUM(T13,R13,-O13)</f>
        <v>18011.165910359952</v>
      </c>
      <c r="U42" s="49">
        <f>SUM(U13,R13,-P13)</f>
        <v>15464.376553620121</v>
      </c>
      <c r="V42" s="49">
        <f>SUM(V13,R13,-Q13)</f>
        <v>13548.146270223047</v>
      </c>
      <c r="W42" s="49">
        <f>W13</f>
        <v>12230.439608184</v>
      </c>
      <c r="X42" s="10"/>
      <c r="Y42" s="49">
        <f>SUM(Y13,W13,-T13)</f>
        <v>12544.598427917732</v>
      </c>
      <c r="Z42" s="49">
        <f>SUM(Z13,W13,-U13)</f>
        <v>15417.312124563778</v>
      </c>
      <c r="AA42" s="49">
        <f>SUM(AA13,W13,-V13)</f>
        <v>18049.500046359055</v>
      </c>
      <c r="AB42" s="49">
        <f>AB13</f>
        <v>18639.535035602668</v>
      </c>
      <c r="AC42" s="10"/>
      <c r="AD42" s="49">
        <f>SUM(AD13,AB13,-Y13)</f>
        <v>21007.53712784078</v>
      </c>
      <c r="AE42" s="49">
        <f>SUM(AE13,AB13,-Z13)</f>
        <v>21657.297839190684</v>
      </c>
      <c r="AF42" s="49">
        <f>SUM(AF13,AB13,-AA13)</f>
        <v>22192.535035602668</v>
      </c>
      <c r="AG42" s="49">
        <f>AG13</f>
        <v>22574.611449261993</v>
      </c>
      <c r="AH42" s="10"/>
      <c r="AI42" s="49">
        <f>SUM(AI13,AG13,-AD13)</f>
        <v>22258.03585573817</v>
      </c>
      <c r="AJ42" s="49">
        <f>SUM(AJ13,AG13,-AE13)</f>
        <v>21432.964365674095</v>
      </c>
      <c r="AK42" s="49">
        <f>SUM(AK13,AG13,-AF13)</f>
        <v>4877.6114492619927</v>
      </c>
      <c r="AL42" s="49">
        <f>AL13</f>
        <v>0</v>
      </c>
    </row>
    <row r="43" spans="1:40" ht="16.25" customHeight="1" x14ac:dyDescent="0.35">
      <c r="C43" s="48" t="s">
        <v>64</v>
      </c>
      <c r="E43" s="49" t="s">
        <v>61</v>
      </c>
      <c r="F43" s="49" t="s">
        <v>61</v>
      </c>
      <c r="G43" s="49" t="s">
        <v>61</v>
      </c>
      <c r="H43" s="49">
        <v>23022</v>
      </c>
      <c r="I43" s="10"/>
      <c r="J43" s="49">
        <f>SUM(J28,H28,-E28)</f>
        <v>23505.14746699301</v>
      </c>
      <c r="K43" s="49">
        <f>SUM(K28,H28,-F28)</f>
        <v>25056.775486680002</v>
      </c>
      <c r="L43" s="49">
        <f>SUM(L28,H28,-G28)</f>
        <v>25730.918165753137</v>
      </c>
      <c r="M43" s="49">
        <f>M28</f>
        <v>27048.438032239799</v>
      </c>
      <c r="N43" s="10"/>
      <c r="O43" s="49">
        <f>SUM(O28,M28,-J28)</f>
        <v>28784.391057588829</v>
      </c>
      <c r="P43" s="49">
        <f>SUM(P28,M28,-K28)</f>
        <v>29131.662545559797</v>
      </c>
      <c r="Q43" s="49">
        <f>SUM(Q28,M28,-L28)</f>
        <v>29477.889120543176</v>
      </c>
      <c r="R43" s="49">
        <f>R28</f>
        <v>31589</v>
      </c>
      <c r="S43" s="10"/>
      <c r="T43" s="49">
        <f>SUM(T28,R28,-O28)</f>
        <v>30573.465225258955</v>
      </c>
      <c r="U43" s="49">
        <f>SUM(U28,R28,-P28)</f>
        <v>28844.323409590121</v>
      </c>
      <c r="V43" s="49">
        <f>SUM(V28,R28,-Q28)</f>
        <v>27645.461575064048</v>
      </c>
      <c r="W43" s="49">
        <f>W28</f>
        <v>26728.116441241</v>
      </c>
      <c r="X43" s="10"/>
      <c r="Y43" s="49">
        <f>SUM(Y28,W28,-T28)</f>
        <v>27559.766272977064</v>
      </c>
      <c r="Z43" s="49">
        <f>SUM(Z28,W28,-U28)</f>
        <v>31515.365741650778</v>
      </c>
      <c r="AA43" s="49">
        <f>SUM(AA28,W28,-V28)</f>
        <v>35404.412331061052</v>
      </c>
      <c r="AB43" s="49">
        <f>AB28</f>
        <v>37260.244236433355</v>
      </c>
      <c r="AC43" s="10"/>
      <c r="AD43" s="49">
        <f>SUM(AD28,AB28,-Y28)</f>
        <v>40716.84290643331</v>
      </c>
      <c r="AE43" s="49">
        <f>SUM(AE28,AB28,-Z28)</f>
        <v>42338.034665776911</v>
      </c>
      <c r="AF43" s="49">
        <f>SUM(AF28,AB28,-AA28)</f>
        <v>43571.244236433355</v>
      </c>
      <c r="AG43" s="49">
        <f>AG28</f>
        <v>44731.964349343994</v>
      </c>
      <c r="AH43" s="10"/>
      <c r="AI43" s="49">
        <f>SUM(AI28,AG28,-AD28)</f>
        <v>45486.216279343993</v>
      </c>
      <c r="AJ43" s="49">
        <f>SUM(AJ28,AG28,-AE28)</f>
        <v>45503.744040000565</v>
      </c>
      <c r="AK43" s="49">
        <f>SUM(AK28,AG28,-AF28)</f>
        <v>10676.964349343994</v>
      </c>
      <c r="AL43" s="49">
        <f>AL28</f>
        <v>0</v>
      </c>
    </row>
    <row r="44" spans="1:40" ht="16.25" customHeight="1" x14ac:dyDescent="0.35">
      <c r="C44" s="48" t="s">
        <v>65</v>
      </c>
      <c r="E44" s="49" t="s">
        <v>61</v>
      </c>
      <c r="F44" s="49" t="s">
        <v>61</v>
      </c>
      <c r="G44" s="49" t="s">
        <v>61</v>
      </c>
      <c r="H44" s="49">
        <v>11155</v>
      </c>
      <c r="I44" s="10"/>
      <c r="J44" s="49">
        <f>SUM(J22,H22,-E22)</f>
        <v>11312.019398724011</v>
      </c>
      <c r="K44" s="49">
        <f>SUM(K22,H22,-F22)</f>
        <v>12233.463076825003</v>
      </c>
      <c r="L44" s="49">
        <f>SUM(L22,H22,-G22)</f>
        <v>13058.463076825003</v>
      </c>
      <c r="M44" s="49">
        <f>M22</f>
        <v>13437.131633343</v>
      </c>
      <c r="N44" s="10"/>
      <c r="O44" s="49">
        <f>SUM(O22,M22,-J22)</f>
        <v>15417.035371739032</v>
      </c>
      <c r="P44" s="49">
        <f>SUM(P22,M22,-K22)</f>
        <v>15493.668556517998</v>
      </c>
      <c r="Q44" s="49">
        <f>SUM(Q22,M22,-L22)</f>
        <v>13889.722215257898</v>
      </c>
      <c r="R44" s="49">
        <f>R22</f>
        <v>15194</v>
      </c>
      <c r="S44" s="10"/>
      <c r="T44" s="49">
        <f>SUM(T22,R22,-O22)</f>
        <v>11761.790243269948</v>
      </c>
      <c r="U44" s="49">
        <f>SUM(U22,R22,-P22)</f>
        <v>8846.9784462981188</v>
      </c>
      <c r="V44" s="49">
        <f>SUM(V22,R22,-Q22)</f>
        <v>8172.08955568905</v>
      </c>
      <c r="W44" s="49">
        <f>W22</f>
        <v>6154.02703535003</v>
      </c>
      <c r="X44" s="10"/>
      <c r="Y44" s="49">
        <f>SUM(Y22,W22,-T22)</f>
        <v>6329.5340820038182</v>
      </c>
      <c r="Z44" s="49">
        <f>SUM(Z22,W22,-U22)</f>
        <v>9661.2931513792191</v>
      </c>
      <c r="AA44" s="49">
        <f>SUM(AA22,W22,-V22)</f>
        <v>10202.883820921081</v>
      </c>
      <c r="AB44" s="49">
        <f>AB22</f>
        <v>12177.643539995375</v>
      </c>
      <c r="AC44" s="10"/>
      <c r="AD44" s="49">
        <f>SUM(AD22,AB22,-Y22)</f>
        <v>11244.462682187675</v>
      </c>
      <c r="AE44" s="49">
        <f>SUM(AE22,AB22,-Z22)</f>
        <v>12209.35106023047</v>
      </c>
      <c r="AF44" s="49">
        <f>SUM(AF22,AB22,-AA22)</f>
        <v>13631.643539995377</v>
      </c>
      <c r="AG44" s="49">
        <f>AG22</f>
        <v>11182.468453502892</v>
      </c>
      <c r="AH44" s="10"/>
      <c r="AI44" s="49">
        <f>SUM(AI22,AG22,-AD22)</f>
        <v>13085.982885204821</v>
      </c>
      <c r="AJ44" s="49">
        <f>SUM(AJ22,AG22,-AE22)</f>
        <v>13451.073400940506</v>
      </c>
      <c r="AK44" s="49">
        <f>SUM(AK22,AG22,-AF22)</f>
        <v>1408.4684535028919</v>
      </c>
      <c r="AL44" s="49">
        <f>AL22</f>
        <v>0</v>
      </c>
    </row>
    <row r="45" spans="1:40" ht="16.25" customHeight="1" x14ac:dyDescent="0.35">
      <c r="C45" s="40"/>
      <c r="E45" s="41"/>
      <c r="F45" s="41"/>
      <c r="G45" s="41"/>
      <c r="H45" s="41"/>
      <c r="I45" s="10"/>
      <c r="J45" s="41"/>
      <c r="K45" s="41"/>
      <c r="L45" s="41"/>
      <c r="M45" s="41"/>
      <c r="N45" s="10"/>
      <c r="O45" s="41"/>
      <c r="P45" s="41"/>
      <c r="Q45" s="41"/>
      <c r="R45" s="41"/>
      <c r="S45" s="10"/>
      <c r="T45" s="41"/>
      <c r="U45" s="41"/>
      <c r="V45" s="41"/>
      <c r="W45" s="41"/>
      <c r="X45" s="10"/>
      <c r="Y45" s="41"/>
      <c r="Z45" s="41"/>
      <c r="AA45" s="41"/>
      <c r="AB45" s="41"/>
      <c r="AC45" s="10"/>
      <c r="AD45" s="41"/>
      <c r="AE45" s="41"/>
      <c r="AF45" s="41"/>
      <c r="AG45" s="41"/>
      <c r="AH45" s="10"/>
      <c r="AI45" s="41"/>
      <c r="AJ45" s="41"/>
      <c r="AK45" s="41"/>
      <c r="AL45" s="41"/>
    </row>
    <row r="46" spans="1:40" ht="16.25" customHeight="1" x14ac:dyDescent="0.35">
      <c r="C46" s="37" t="s">
        <v>66</v>
      </c>
      <c r="E46" s="50">
        <v>4.1489000000000003</v>
      </c>
      <c r="F46" s="50">
        <v>4.1341000000000001</v>
      </c>
      <c r="G46" s="50">
        <v>4.1585000000000001</v>
      </c>
      <c r="H46" s="50">
        <v>4.1848000000000001</v>
      </c>
      <c r="I46" s="10"/>
      <c r="J46" s="50">
        <v>4.3559000000000001</v>
      </c>
      <c r="K46" s="50">
        <v>4.3804999999999996</v>
      </c>
      <c r="L46" s="50">
        <v>4.3688000000000002</v>
      </c>
      <c r="M46" s="50">
        <v>4.3757000000000001</v>
      </c>
      <c r="N46" s="10"/>
      <c r="O46" s="50">
        <v>4.2891000000000004</v>
      </c>
      <c r="P46" s="50">
        <v>4.2473999999999998</v>
      </c>
      <c r="Q46" s="50">
        <v>4.2565999999999997</v>
      </c>
      <c r="R46" s="50">
        <v>4.2446999999999999</v>
      </c>
      <c r="S46" s="10"/>
      <c r="T46" s="50">
        <v>4.1783999999999999</v>
      </c>
      <c r="U46" s="50">
        <v>4.2394999999999996</v>
      </c>
      <c r="V46" s="50">
        <v>4.2394999999999996</v>
      </c>
      <c r="W46" s="50">
        <v>4.2668999999999997</v>
      </c>
      <c r="X46" s="10"/>
      <c r="Y46" s="50">
        <v>4.2977999999999996</v>
      </c>
      <c r="Z46" s="50">
        <v>4.2880000000000003</v>
      </c>
      <c r="AA46" s="50">
        <v>4.3086000000000002</v>
      </c>
      <c r="AB46" s="50">
        <v>4.3018000000000001</v>
      </c>
      <c r="AC46" s="10"/>
      <c r="AD46" s="50">
        <v>4.3963000000000001</v>
      </c>
      <c r="AE46" s="50">
        <v>4.4412500000000001</v>
      </c>
      <c r="AF46" s="50">
        <v>4.4420000000000002</v>
      </c>
      <c r="AG46" s="50">
        <v>4.4741999999999997</v>
      </c>
      <c r="AH46" s="10"/>
      <c r="AI46" s="50">
        <v>4.5720999999999998</v>
      </c>
      <c r="AJ46" s="50">
        <v>4.5472000000000001</v>
      </c>
      <c r="AK46" s="50"/>
      <c r="AL46" s="50"/>
    </row>
    <row r="48" spans="1:40" x14ac:dyDescent="0.35">
      <c r="P48" s="51"/>
      <c r="U48" s="51"/>
      <c r="Z48" s="51"/>
      <c r="AB48" s="2"/>
      <c r="AE48" s="51"/>
      <c r="AJ48" s="51"/>
    </row>
    <row r="50" ht="28.25" customHeight="1" x14ac:dyDescent="0.35"/>
    <row r="51" ht="28.25" customHeight="1" x14ac:dyDescent="0.35"/>
    <row r="52" ht="24.65" customHeight="1" x14ac:dyDescent="0.35"/>
    <row r="53" ht="24.65" customHeight="1" x14ac:dyDescent="0.35"/>
    <row r="54" ht="16.25" customHeight="1" x14ac:dyDescent="0.35"/>
    <row r="55" ht="24.65" customHeight="1" x14ac:dyDescent="0.35"/>
    <row r="56" ht="24.65" customHeight="1" x14ac:dyDescent="0.35"/>
    <row r="57" ht="24.65" customHeight="1" x14ac:dyDescent="0.35"/>
    <row r="58" ht="24.65" customHeight="1" x14ac:dyDescent="0.35"/>
    <row r="59" ht="24.65" customHeight="1" x14ac:dyDescent="0.35"/>
    <row r="60" ht="24.65" customHeight="1" x14ac:dyDescent="0.35"/>
    <row r="61" ht="24.65" customHeight="1" x14ac:dyDescent="0.35"/>
    <row r="62" ht="24.65" customHeight="1" x14ac:dyDescent="0.35"/>
    <row r="63" ht="24.65" customHeight="1" x14ac:dyDescent="0.35"/>
    <row r="64" ht="24.65" customHeight="1" x14ac:dyDescent="0.35"/>
    <row r="65" ht="24.65" customHeight="1" x14ac:dyDescent="0.35"/>
    <row r="66" ht="16.25" customHeight="1" x14ac:dyDescent="0.35"/>
    <row r="67" ht="24.65" customHeight="1" x14ac:dyDescent="0.35"/>
    <row r="68" ht="24.65" customHeight="1" x14ac:dyDescent="0.35"/>
    <row r="69" ht="24.65" customHeight="1" x14ac:dyDescent="0.35"/>
    <row r="70" ht="24.65" customHeight="1" x14ac:dyDescent="0.35"/>
    <row r="71" ht="16.25" customHeight="1" x14ac:dyDescent="0.35"/>
    <row r="72" ht="16.25" customHeight="1" x14ac:dyDescent="0.35"/>
    <row r="73" ht="16.25" customHeight="1" x14ac:dyDescent="0.35"/>
    <row r="74" ht="16.25" customHeight="1" x14ac:dyDescent="0.35"/>
    <row r="75" ht="16.25" customHeight="1" x14ac:dyDescent="0.35"/>
    <row r="76" ht="16.25" customHeight="1" x14ac:dyDescent="0.35"/>
    <row r="77" ht="16.25" customHeight="1" x14ac:dyDescent="0.35"/>
    <row r="78" ht="16.25" customHeight="1" x14ac:dyDescent="0.35"/>
    <row r="79" ht="16.25" customHeight="1" x14ac:dyDescent="0.35"/>
    <row r="80" ht="16.25" customHeight="1" x14ac:dyDescent="0.35"/>
    <row r="81" spans="3:38" ht="16.25" customHeight="1" x14ac:dyDescent="0.35"/>
    <row r="82" spans="3:38" ht="16.25" customHeight="1" x14ac:dyDescent="0.35"/>
    <row r="83" spans="3:38" ht="16.25" customHeight="1" x14ac:dyDescent="0.35"/>
    <row r="84" spans="3:38" ht="16.25" customHeight="1" x14ac:dyDescent="0.35"/>
    <row r="85" spans="3:38" ht="16.25" customHeight="1" x14ac:dyDescent="0.35">
      <c r="C85" s="40"/>
      <c r="E85" s="41"/>
      <c r="F85" s="41"/>
      <c r="G85" s="41"/>
      <c r="H85" s="41"/>
      <c r="I85" s="10"/>
      <c r="J85" s="41"/>
      <c r="K85" s="41"/>
      <c r="L85" s="41"/>
      <c r="M85" s="41"/>
      <c r="N85" s="10"/>
      <c r="O85" s="41"/>
      <c r="P85" s="41"/>
      <c r="Q85" s="41"/>
      <c r="R85" s="41"/>
      <c r="S85" s="10"/>
      <c r="T85" s="41"/>
      <c r="U85" s="41"/>
      <c r="V85" s="41"/>
      <c r="W85" s="41"/>
      <c r="X85" s="10"/>
      <c r="Y85" s="41"/>
      <c r="Z85" s="41"/>
      <c r="AA85" s="41"/>
      <c r="AB85" s="41"/>
      <c r="AC85" s="10"/>
      <c r="AD85" s="41"/>
      <c r="AE85" s="41"/>
      <c r="AF85" s="41"/>
      <c r="AG85" s="41"/>
      <c r="AH85" s="10"/>
      <c r="AI85" s="41"/>
      <c r="AJ85" s="41"/>
      <c r="AK85" s="41"/>
      <c r="AL85" s="41"/>
    </row>
  </sheetData>
  <pageMargins left="0.25" right="0.25" top="0.75" bottom="0.75" header="0.3" footer="0.3"/>
  <pageSetup paperSize="9" scale="53" fitToWidth="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AAE7-D4EE-446D-9388-D5723E2067D0}">
  <sheetPr>
    <tabColor rgb="FFFFFFCC"/>
    <pageSetUpPr fitToPage="1"/>
  </sheetPr>
  <dimension ref="A1:CE24"/>
  <sheetViews>
    <sheetView showGridLines="0" zoomScale="90" zoomScaleNormal="90" workbookViewId="0">
      <pane xSplit="3" ySplit="2" topLeftCell="D3" activePane="bottomRight" state="frozen"/>
      <selection activeCell="AE14" sqref="AE14"/>
      <selection pane="topRight" activeCell="AE14" sqref="AE14"/>
      <selection pane="bottomLeft" activeCell="AE14" sqref="AE14"/>
      <selection pane="bottomRight" activeCell="AO14" sqref="AO14"/>
    </sheetView>
  </sheetViews>
  <sheetFormatPr defaultRowHeight="14.5" outlineLevelCol="1" x14ac:dyDescent="0.35"/>
  <cols>
    <col min="1" max="1" width="17.90625" style="1" hidden="1" customWidth="1" outlineLevel="1"/>
    <col min="2" max="2" width="2.90625" customWidth="1" collapsed="1"/>
    <col min="3" max="3" width="32.453125" customWidth="1"/>
    <col min="4" max="4" width="1.08984375" hidden="1" customWidth="1" outlineLevel="1"/>
    <col min="5" max="8" width="8.453125" hidden="1" customWidth="1" outlineLevel="1"/>
    <col min="9" max="9" width="1.08984375" hidden="1" customWidth="1" outlineLevel="1"/>
    <col min="10" max="13" width="8.453125" hidden="1" customWidth="1" outlineLevel="1"/>
    <col min="14" max="14" width="1.08984375" customWidth="1" collapsed="1"/>
    <col min="15" max="18" width="8.453125" customWidth="1"/>
    <col min="19" max="19" width="1.08984375" customWidth="1"/>
    <col min="20" max="23" width="8.453125" customWidth="1"/>
    <col min="24" max="24" width="1.08984375" customWidth="1"/>
    <col min="25" max="28" width="8.453125" customWidth="1"/>
    <col min="29" max="29" width="1.08984375" customWidth="1"/>
    <col min="30" max="33" width="8.453125" customWidth="1"/>
    <col min="34" max="34" width="1.08984375" customWidth="1"/>
    <col min="35" max="36" width="8.453125" customWidth="1"/>
    <col min="37" max="38" width="8.453125" hidden="1" customWidth="1" outlineLevel="1"/>
    <col min="39" max="39" width="11.81640625" style="54" bestFit="1" customWidth="1" collapsed="1"/>
  </cols>
  <sheetData>
    <row r="1" spans="1:83" ht="22.25" customHeight="1" thickBot="1" x14ac:dyDescent="0.4">
      <c r="AM1" s="52"/>
    </row>
    <row r="2" spans="1:83" ht="25.25" customHeight="1" x14ac:dyDescent="0.35">
      <c r="C2" s="53" t="s">
        <v>67</v>
      </c>
      <c r="E2" s="5" t="s">
        <v>1</v>
      </c>
      <c r="F2" s="5" t="s">
        <v>2</v>
      </c>
      <c r="G2" s="5" t="s">
        <v>3</v>
      </c>
      <c r="H2" s="5">
        <v>2015</v>
      </c>
      <c r="J2" s="5" t="s">
        <v>4</v>
      </c>
      <c r="K2" s="5" t="s">
        <v>5</v>
      </c>
      <c r="L2" s="5" t="s">
        <v>6</v>
      </c>
      <c r="M2" s="5">
        <v>2016</v>
      </c>
      <c r="O2" s="5" t="s">
        <v>7</v>
      </c>
      <c r="P2" s="5" t="s">
        <v>8</v>
      </c>
      <c r="Q2" s="5" t="s">
        <v>9</v>
      </c>
      <c r="R2" s="5">
        <v>2017</v>
      </c>
      <c r="T2" s="5" t="s">
        <v>10</v>
      </c>
      <c r="U2" s="5" t="s">
        <v>11</v>
      </c>
      <c r="V2" s="5" t="s">
        <v>12</v>
      </c>
      <c r="W2" s="5">
        <v>2018</v>
      </c>
      <c r="Y2" s="5" t="s">
        <v>13</v>
      </c>
      <c r="Z2" s="5" t="s">
        <v>14</v>
      </c>
      <c r="AA2" s="5" t="s">
        <v>15</v>
      </c>
      <c r="AB2" s="5">
        <v>2019</v>
      </c>
      <c r="AD2" s="5" t="s">
        <v>16</v>
      </c>
      <c r="AE2" s="5" t="s">
        <v>17</v>
      </c>
      <c r="AF2" s="5" t="s">
        <v>18</v>
      </c>
      <c r="AG2" s="5">
        <v>2020</v>
      </c>
      <c r="AI2" s="5" t="s">
        <v>19</v>
      </c>
      <c r="AJ2" s="5" t="s">
        <v>20</v>
      </c>
      <c r="AK2" s="5" t="s">
        <v>21</v>
      </c>
      <c r="AL2" s="5">
        <v>2021</v>
      </c>
    </row>
    <row r="3" spans="1:83" ht="13.25" customHeight="1" x14ac:dyDescent="0.3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1">
        <v>34</v>
      </c>
      <c r="AI3" s="1">
        <v>35</v>
      </c>
      <c r="AJ3" s="1">
        <v>36</v>
      </c>
      <c r="AK3" s="1">
        <v>37</v>
      </c>
      <c r="AL3" s="1">
        <v>38</v>
      </c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26" customHeight="1" x14ac:dyDescent="0.35">
      <c r="A4" s="1" t="s">
        <v>68</v>
      </c>
      <c r="C4" s="55" t="s">
        <v>69</v>
      </c>
      <c r="E4" s="56">
        <v>70892.198333740002</v>
      </c>
      <c r="F4" s="56">
        <v>70400</v>
      </c>
      <c r="G4" s="56">
        <v>71853</v>
      </c>
      <c r="H4" s="56">
        <v>72297.699720429999</v>
      </c>
      <c r="I4" s="10"/>
      <c r="J4" s="56">
        <v>72966.615562535997</v>
      </c>
      <c r="K4" s="56">
        <v>76344</v>
      </c>
      <c r="L4" s="56">
        <v>94059</v>
      </c>
      <c r="M4" s="56">
        <v>111848.97533512001</v>
      </c>
      <c r="N4" s="10"/>
      <c r="O4" s="56">
        <v>118111.83087381</v>
      </c>
      <c r="P4" s="56">
        <v>124989</v>
      </c>
      <c r="Q4" s="56">
        <v>136042.32592584501</v>
      </c>
      <c r="R4" s="56">
        <v>139597</v>
      </c>
      <c r="S4" s="10"/>
      <c r="T4" s="56">
        <v>138137.612088155</v>
      </c>
      <c r="U4" s="56">
        <v>150233.62161848001</v>
      </c>
      <c r="V4" s="56">
        <v>158628.2468816</v>
      </c>
      <c r="W4" s="56">
        <v>163153.57234000001</v>
      </c>
      <c r="X4" s="10"/>
      <c r="Y4" s="56">
        <v>170571.55754696901</v>
      </c>
      <c r="Z4" s="56">
        <v>172067.05452589999</v>
      </c>
      <c r="AA4" s="56">
        <v>178694</v>
      </c>
      <c r="AB4" s="56">
        <v>179862.29189999998</v>
      </c>
      <c r="AC4" s="10"/>
      <c r="AD4" s="56">
        <v>188609</v>
      </c>
      <c r="AE4" s="56">
        <v>187849.0757238002</v>
      </c>
      <c r="AF4" s="56">
        <v>188325</v>
      </c>
      <c r="AG4" s="56">
        <v>238760.16793774697</v>
      </c>
      <c r="AH4" s="10"/>
      <c r="AI4" s="56">
        <v>234405.64838999999</v>
      </c>
      <c r="AJ4" s="56">
        <v>230296.38680000001</v>
      </c>
      <c r="AK4" s="56"/>
      <c r="AL4" s="56"/>
    </row>
    <row r="5" spans="1:83" ht="26" customHeight="1" x14ac:dyDescent="0.35">
      <c r="C5" s="20" t="s">
        <v>70</v>
      </c>
      <c r="E5" s="9">
        <v>121.09531</v>
      </c>
      <c r="F5" s="9">
        <v>103</v>
      </c>
      <c r="G5" s="9">
        <v>192</v>
      </c>
      <c r="H5" s="9">
        <v>187.94653</v>
      </c>
      <c r="I5" s="10"/>
      <c r="J5" s="9">
        <v>155.07941</v>
      </c>
      <c r="K5" s="9">
        <v>201</v>
      </c>
      <c r="L5" s="9">
        <v>177</v>
      </c>
      <c r="M5" s="9">
        <v>186.64028999999999</v>
      </c>
      <c r="N5" s="10"/>
      <c r="O5" s="9">
        <v>184.77770000000001</v>
      </c>
      <c r="P5" s="9">
        <v>346.65541999999999</v>
      </c>
      <c r="Q5" s="9">
        <v>756.67635582599996</v>
      </c>
      <c r="R5" s="9">
        <v>1020</v>
      </c>
      <c r="S5" s="10"/>
      <c r="T5" s="9">
        <v>888.06763000000001</v>
      </c>
      <c r="U5" s="9">
        <v>770.75521000000003</v>
      </c>
      <c r="V5" s="9">
        <v>665.76973999999996</v>
      </c>
      <c r="W5" s="9">
        <v>1940.41083</v>
      </c>
      <c r="X5" s="10"/>
      <c r="Y5" s="9">
        <v>1778.8645899999999</v>
      </c>
      <c r="Z5" s="9">
        <v>5545</v>
      </c>
      <c r="AA5" s="9">
        <v>5587</v>
      </c>
      <c r="AB5" s="9">
        <v>5850.7820500000007</v>
      </c>
      <c r="AC5" s="10"/>
      <c r="AD5" s="9">
        <v>4608</v>
      </c>
      <c r="AE5" s="9">
        <v>6008.1727699999992</v>
      </c>
      <c r="AF5" s="9">
        <v>7519</v>
      </c>
      <c r="AG5" s="9">
        <v>8085.7667199999996</v>
      </c>
      <c r="AH5" s="10"/>
      <c r="AI5" s="9">
        <v>8362.8551800000005</v>
      </c>
      <c r="AJ5" s="9">
        <v>8694.0048299999999</v>
      </c>
      <c r="AK5" s="9"/>
      <c r="AL5" s="9"/>
    </row>
    <row r="6" spans="1:83" ht="26" customHeight="1" x14ac:dyDescent="0.35">
      <c r="C6" s="20" t="s">
        <v>71</v>
      </c>
      <c r="E6" s="9">
        <v>70625.605733739998</v>
      </c>
      <c r="F6" s="9">
        <v>70153</v>
      </c>
      <c r="G6" s="9">
        <v>71519</v>
      </c>
      <c r="H6" s="9">
        <v>71949.851340430003</v>
      </c>
      <c r="I6" s="10"/>
      <c r="J6" s="9">
        <v>72663.215242535996</v>
      </c>
      <c r="K6" s="9">
        <v>75857</v>
      </c>
      <c r="L6" s="9">
        <v>93446</v>
      </c>
      <c r="M6" s="9">
        <v>111309.97648512</v>
      </c>
      <c r="N6" s="10"/>
      <c r="O6" s="9">
        <v>117312.90729381</v>
      </c>
      <c r="P6" s="9">
        <v>124242</v>
      </c>
      <c r="Q6" s="9">
        <v>134954.081120319</v>
      </c>
      <c r="R6" s="9">
        <v>138314</v>
      </c>
      <c r="S6" s="10"/>
      <c r="T6" s="9">
        <v>137050.552576955</v>
      </c>
      <c r="U6" s="9">
        <v>149326.84494608</v>
      </c>
      <c r="V6" s="9">
        <v>157895.43674</v>
      </c>
      <c r="W6" s="9">
        <v>160967.67546</v>
      </c>
      <c r="X6" s="10"/>
      <c r="Y6" s="9">
        <v>168263.89519409958</v>
      </c>
      <c r="Z6" s="9">
        <v>166207</v>
      </c>
      <c r="AA6" s="9">
        <v>172725</v>
      </c>
      <c r="AB6" s="9">
        <v>173779.54669999998</v>
      </c>
      <c r="AC6" s="10"/>
      <c r="AD6" s="9">
        <v>183848</v>
      </c>
      <c r="AE6" s="9">
        <v>181694.29570622771</v>
      </c>
      <c r="AF6" s="9">
        <v>180662</v>
      </c>
      <c r="AG6" s="9">
        <v>230543.74941774699</v>
      </c>
      <c r="AH6" s="10"/>
      <c r="AI6" s="9">
        <v>225949.54470999999</v>
      </c>
      <c r="AJ6" s="9">
        <v>221480.51031000001</v>
      </c>
      <c r="AK6" s="9"/>
      <c r="AL6" s="9"/>
    </row>
    <row r="7" spans="1:83" ht="26" customHeight="1" x14ac:dyDescent="0.35">
      <c r="C7" s="20"/>
      <c r="E7" s="9"/>
      <c r="F7" s="9"/>
      <c r="G7" s="9"/>
      <c r="H7" s="9"/>
      <c r="I7" s="10"/>
      <c r="J7" s="9"/>
      <c r="K7" s="9"/>
      <c r="L7" s="9"/>
      <c r="M7" s="9"/>
      <c r="N7" s="10"/>
      <c r="O7" s="9"/>
      <c r="P7" s="9"/>
      <c r="Q7" s="9"/>
      <c r="R7" s="9"/>
      <c r="S7" s="10"/>
      <c r="T7" s="9"/>
      <c r="U7" s="9"/>
      <c r="V7" s="9"/>
      <c r="W7" s="9"/>
      <c r="X7" s="10"/>
      <c r="Y7" s="9"/>
      <c r="Z7" s="9"/>
      <c r="AA7" s="9"/>
      <c r="AB7" s="9"/>
      <c r="AC7" s="10"/>
      <c r="AD7" s="9"/>
      <c r="AE7" s="9"/>
      <c r="AF7" s="9"/>
      <c r="AG7" s="9"/>
      <c r="AH7" s="10"/>
      <c r="AI7" s="9"/>
      <c r="AJ7" s="9"/>
      <c r="AK7" s="9"/>
      <c r="AL7" s="9"/>
    </row>
    <row r="8" spans="1:83" ht="26" customHeight="1" x14ac:dyDescent="0.35">
      <c r="C8" s="20" t="s">
        <v>72</v>
      </c>
      <c r="E8" s="9">
        <v>25.929340000000298</v>
      </c>
      <c r="F8" s="9">
        <v>37</v>
      </c>
      <c r="G8" s="9">
        <v>40</v>
      </c>
      <c r="H8" s="9">
        <v>58.8988000000003</v>
      </c>
      <c r="I8" s="10"/>
      <c r="J8" s="9">
        <v>60.090050000000303</v>
      </c>
      <c r="K8" s="9">
        <v>73</v>
      </c>
      <c r="L8" s="9">
        <v>84</v>
      </c>
      <c r="M8" s="9">
        <v>45.7188099999996</v>
      </c>
      <c r="N8" s="10"/>
      <c r="O8" s="9">
        <v>41.692</v>
      </c>
      <c r="P8" s="9">
        <v>50.1507576287501</v>
      </c>
      <c r="Q8" s="9">
        <v>44.628709700000499</v>
      </c>
      <c r="R8" s="9">
        <v>49</v>
      </c>
      <c r="S8" s="10"/>
      <c r="T8" s="9">
        <v>49.054141199999499</v>
      </c>
      <c r="U8" s="9">
        <v>50.757012399999397</v>
      </c>
      <c r="V8" s="9">
        <v>38.977771599998697</v>
      </c>
      <c r="W8" s="9">
        <v>111.37830000000299</v>
      </c>
      <c r="X8" s="10"/>
      <c r="Y8" s="9">
        <v>149.48271286925001</v>
      </c>
      <c r="Z8" s="9">
        <v>155.23997589999999</v>
      </c>
      <c r="AA8" s="9">
        <v>249</v>
      </c>
      <c r="AB8" s="9">
        <v>0</v>
      </c>
      <c r="AC8" s="10"/>
      <c r="AD8" s="9">
        <v>0</v>
      </c>
      <c r="AE8" s="9">
        <v>-2.4275109753943982E-6</v>
      </c>
      <c r="AF8" s="9">
        <v>0</v>
      </c>
      <c r="AG8" s="9">
        <v>0</v>
      </c>
      <c r="AH8" s="10"/>
      <c r="AI8" s="9">
        <v>0</v>
      </c>
      <c r="AJ8" s="9">
        <v>0</v>
      </c>
      <c r="AK8" s="9"/>
      <c r="AL8" s="9"/>
    </row>
    <row r="9" spans="1:83" ht="26" customHeight="1" x14ac:dyDescent="0.35">
      <c r="A9" s="1" t="s">
        <v>73</v>
      </c>
      <c r="C9" s="20" t="s">
        <v>74</v>
      </c>
      <c r="E9" s="9">
        <v>119.56795</v>
      </c>
      <c r="F9" s="9">
        <v>107</v>
      </c>
      <c r="G9" s="9">
        <v>102</v>
      </c>
      <c r="H9" s="9">
        <v>101.00305</v>
      </c>
      <c r="I9" s="10"/>
      <c r="J9" s="9">
        <v>88.230860000000007</v>
      </c>
      <c r="K9" s="9">
        <v>214</v>
      </c>
      <c r="L9" s="9">
        <v>352</v>
      </c>
      <c r="M9" s="9">
        <v>306.63974999999999</v>
      </c>
      <c r="N9" s="10"/>
      <c r="O9" s="9">
        <v>572.45388000000003</v>
      </c>
      <c r="P9" s="9">
        <v>350.31502999999998</v>
      </c>
      <c r="Q9" s="9">
        <v>286.93973999999997</v>
      </c>
      <c r="R9" s="9">
        <v>213</v>
      </c>
      <c r="S9" s="10"/>
      <c r="T9" s="9">
        <v>149.93773999999999</v>
      </c>
      <c r="U9" s="9">
        <v>85.264449999999997</v>
      </c>
      <c r="V9" s="9">
        <v>28.062629999999999</v>
      </c>
      <c r="W9" s="9">
        <v>134.10775000000001</v>
      </c>
      <c r="X9" s="10"/>
      <c r="Y9" s="9">
        <v>379.31504999999999</v>
      </c>
      <c r="Z9" s="9">
        <v>159.23971</v>
      </c>
      <c r="AA9" s="9">
        <v>133</v>
      </c>
      <c r="AB9" s="9">
        <v>231.96314999999998</v>
      </c>
      <c r="AC9" s="10"/>
      <c r="AD9" s="9">
        <v>154</v>
      </c>
      <c r="AE9" s="9">
        <v>146.60724999999999</v>
      </c>
      <c r="AF9" s="9">
        <v>144</v>
      </c>
      <c r="AG9" s="9">
        <v>130.65180000000001</v>
      </c>
      <c r="AH9" s="10"/>
      <c r="AI9" s="9">
        <v>93.248500000000007</v>
      </c>
      <c r="AJ9" s="9">
        <v>121.87166000000001</v>
      </c>
      <c r="AK9" s="9"/>
      <c r="AL9" s="9"/>
    </row>
    <row r="10" spans="1:83" ht="26" customHeight="1" x14ac:dyDescent="0.35">
      <c r="C10" s="55" t="s">
        <v>75</v>
      </c>
      <c r="E10" s="56">
        <v>0</v>
      </c>
      <c r="F10" s="56">
        <v>0</v>
      </c>
      <c r="G10" s="56">
        <v>0</v>
      </c>
      <c r="H10" s="56">
        <v>0</v>
      </c>
      <c r="I10" s="10"/>
      <c r="J10" s="56">
        <v>0</v>
      </c>
      <c r="K10" s="56">
        <v>234</v>
      </c>
      <c r="L10" s="56">
        <v>234</v>
      </c>
      <c r="M10" s="56">
        <v>234</v>
      </c>
      <c r="N10" s="10"/>
      <c r="O10" s="56">
        <v>234</v>
      </c>
      <c r="P10" s="56">
        <v>234</v>
      </c>
      <c r="Q10" s="56">
        <v>234</v>
      </c>
      <c r="R10" s="56">
        <v>234</v>
      </c>
      <c r="S10" s="10"/>
      <c r="T10" s="56">
        <v>234</v>
      </c>
      <c r="U10" s="56">
        <v>0</v>
      </c>
      <c r="V10" s="56">
        <v>0</v>
      </c>
      <c r="W10" s="56">
        <v>0</v>
      </c>
      <c r="X10" s="10"/>
      <c r="Y10" s="56">
        <v>0</v>
      </c>
      <c r="Z10" s="56">
        <v>0</v>
      </c>
      <c r="AA10" s="56">
        <v>0</v>
      </c>
      <c r="AB10" s="56">
        <v>0</v>
      </c>
      <c r="AC10" s="10"/>
      <c r="AD10" s="56">
        <v>0</v>
      </c>
      <c r="AE10" s="56">
        <v>0</v>
      </c>
      <c r="AF10" s="56">
        <v>0</v>
      </c>
      <c r="AG10" s="56">
        <v>0</v>
      </c>
      <c r="AH10" s="10"/>
      <c r="AI10" s="56">
        <v>0</v>
      </c>
      <c r="AJ10" s="56">
        <v>0</v>
      </c>
      <c r="AK10" s="56"/>
      <c r="AL10" s="56"/>
    </row>
    <row r="11" spans="1:83" ht="26" customHeight="1" x14ac:dyDescent="0.35">
      <c r="C11" s="55" t="s">
        <v>76</v>
      </c>
      <c r="E11" s="56">
        <v>66160</v>
      </c>
      <c r="F11" s="56">
        <v>69792</v>
      </c>
      <c r="G11" s="56">
        <v>70470</v>
      </c>
      <c r="H11" s="56">
        <v>97879.670427260004</v>
      </c>
      <c r="I11" s="10"/>
      <c r="J11" s="56">
        <v>118608.298624808</v>
      </c>
      <c r="K11" s="56">
        <v>122144</v>
      </c>
      <c r="L11" s="56">
        <v>116315</v>
      </c>
      <c r="M11" s="56">
        <v>105550.29220984</v>
      </c>
      <c r="N11" s="10"/>
      <c r="O11" s="56">
        <v>120298.758588938</v>
      </c>
      <c r="P11" s="56">
        <v>113032</v>
      </c>
      <c r="Q11" s="56">
        <v>116073.043304127</v>
      </c>
      <c r="R11" s="56">
        <v>112266</v>
      </c>
      <c r="S11" s="10"/>
      <c r="T11" s="56">
        <v>117320</v>
      </c>
      <c r="U11" s="56">
        <v>130141.343916144</v>
      </c>
      <c r="V11" s="56">
        <v>115617.786325746</v>
      </c>
      <c r="W11" s="56">
        <v>111713.482686</v>
      </c>
      <c r="X11" s="10"/>
      <c r="Y11" s="56">
        <v>119820.303168561</v>
      </c>
      <c r="Z11" s="56">
        <v>116310.73462</v>
      </c>
      <c r="AA11" s="56">
        <v>111805</v>
      </c>
      <c r="AB11" s="56">
        <v>98833.716909999988</v>
      </c>
      <c r="AC11" s="10"/>
      <c r="AD11" s="56">
        <v>112967</v>
      </c>
      <c r="AE11" s="56">
        <v>114426.72052</v>
      </c>
      <c r="AF11" s="56">
        <v>120577</v>
      </c>
      <c r="AG11" s="56">
        <v>108702.07513000001</v>
      </c>
      <c r="AH11" s="10"/>
      <c r="AI11" s="56">
        <v>135176.24161000003</v>
      </c>
      <c r="AJ11" s="56">
        <v>172630.58332999999</v>
      </c>
      <c r="AK11" s="56"/>
      <c r="AL11" s="56"/>
    </row>
    <row r="12" spans="1:83" ht="26" customHeight="1" x14ac:dyDescent="0.35">
      <c r="A12" s="1" t="s">
        <v>77</v>
      </c>
      <c r="C12" s="20" t="s">
        <v>78</v>
      </c>
      <c r="E12" s="9">
        <v>29384.883906999999</v>
      </c>
      <c r="F12" s="9">
        <v>29665</v>
      </c>
      <c r="G12" s="9">
        <v>31646</v>
      </c>
      <c r="H12" s="9">
        <v>39312.370629999998</v>
      </c>
      <c r="I12" s="10"/>
      <c r="J12" s="9">
        <v>44832.582828136001</v>
      </c>
      <c r="K12" s="9">
        <v>41788</v>
      </c>
      <c r="L12" s="9">
        <v>42305</v>
      </c>
      <c r="M12" s="9">
        <v>46993.663379999998</v>
      </c>
      <c r="N12" s="10"/>
      <c r="O12" s="9">
        <v>45115.502050000003</v>
      </c>
      <c r="P12" s="9">
        <v>44939</v>
      </c>
      <c r="Q12" s="9">
        <v>46724.750034397002</v>
      </c>
      <c r="R12" s="9">
        <v>51353</v>
      </c>
      <c r="S12" s="10"/>
      <c r="T12" s="9">
        <v>47819.172443575</v>
      </c>
      <c r="U12" s="9">
        <v>55658.656033120002</v>
      </c>
      <c r="V12" s="9">
        <v>53295.014159006001</v>
      </c>
      <c r="W12" s="9">
        <v>60361.485789999999</v>
      </c>
      <c r="X12" s="10"/>
      <c r="Y12" s="9">
        <v>57878.112050000003</v>
      </c>
      <c r="Z12" s="9">
        <v>55562.231390000001</v>
      </c>
      <c r="AA12" s="9">
        <v>51110</v>
      </c>
      <c r="AB12" s="9">
        <v>52324.414549999994</v>
      </c>
      <c r="AC12" s="10"/>
      <c r="AD12" s="9">
        <v>56322</v>
      </c>
      <c r="AE12" s="9">
        <v>64932.898890000004</v>
      </c>
      <c r="AF12" s="9">
        <v>62456</v>
      </c>
      <c r="AG12" s="9">
        <v>69009.788</v>
      </c>
      <c r="AH12" s="10"/>
      <c r="AI12" s="9">
        <v>76774.520180000007</v>
      </c>
      <c r="AJ12" s="9">
        <v>85246.456230000011</v>
      </c>
      <c r="AK12" s="9"/>
      <c r="AL12" s="9"/>
    </row>
    <row r="13" spans="1:83" ht="26" customHeight="1" x14ac:dyDescent="0.35">
      <c r="C13" s="20" t="s">
        <v>79</v>
      </c>
      <c r="E13" s="9">
        <v>31779</v>
      </c>
      <c r="F13" s="9">
        <v>35755</v>
      </c>
      <c r="G13" s="9">
        <v>34448</v>
      </c>
      <c r="H13" s="9">
        <v>23434</v>
      </c>
      <c r="I13" s="10"/>
      <c r="J13" s="9">
        <v>35217</v>
      </c>
      <c r="K13" s="9">
        <v>45358</v>
      </c>
      <c r="L13" s="9">
        <v>43443</v>
      </c>
      <c r="M13" s="9">
        <v>37220</v>
      </c>
      <c r="N13" s="10"/>
      <c r="O13" s="9">
        <v>47425</v>
      </c>
      <c r="P13" s="9">
        <v>40773</v>
      </c>
      <c r="Q13" s="9">
        <v>52092</v>
      </c>
      <c r="R13" s="9">
        <v>40611</v>
      </c>
      <c r="S13" s="10"/>
      <c r="T13" s="9">
        <v>43855</v>
      </c>
      <c r="U13" s="9">
        <v>51066</v>
      </c>
      <c r="V13" s="9">
        <v>48560</v>
      </c>
      <c r="W13" s="9">
        <v>38078.349159999998</v>
      </c>
      <c r="X13" s="10"/>
      <c r="Y13" s="9">
        <v>49940.072549999997</v>
      </c>
      <c r="Z13" s="9">
        <v>42742</v>
      </c>
      <c r="AA13" s="9">
        <v>45769</v>
      </c>
      <c r="AB13" s="9">
        <v>34838.486979999994</v>
      </c>
      <c r="AC13" s="10"/>
      <c r="AD13" s="9">
        <v>41874.32748</v>
      </c>
      <c r="AE13" s="9">
        <v>36338.865469999997</v>
      </c>
      <c r="AF13" s="9">
        <v>31135</v>
      </c>
      <c r="AG13" s="9">
        <v>28390.040700000001</v>
      </c>
      <c r="AH13" s="10"/>
      <c r="AI13" s="9">
        <v>44281.250340000006</v>
      </c>
      <c r="AJ13" s="9">
        <v>49532.430130000001</v>
      </c>
      <c r="AK13" s="9"/>
      <c r="AL13" s="9"/>
    </row>
    <row r="14" spans="1:83" ht="26" customHeight="1" x14ac:dyDescent="0.35">
      <c r="C14" s="20" t="s">
        <v>80</v>
      </c>
      <c r="E14" s="9">
        <v>830.72859000000005</v>
      </c>
      <c r="F14" s="9">
        <v>767</v>
      </c>
      <c r="G14" s="9">
        <v>501</v>
      </c>
      <c r="H14" s="9">
        <v>767.20059000000003</v>
      </c>
      <c r="I14" s="10"/>
      <c r="J14" s="9">
        <v>470.72820999999999</v>
      </c>
      <c r="K14" s="9">
        <v>189</v>
      </c>
      <c r="L14" s="9">
        <v>180</v>
      </c>
      <c r="M14" s="9">
        <v>632.72400000000005</v>
      </c>
      <c r="N14" s="10"/>
      <c r="O14" s="9">
        <v>632.72400000000005</v>
      </c>
      <c r="P14" s="9">
        <v>432</v>
      </c>
      <c r="Q14" s="9">
        <v>236.13443000000001</v>
      </c>
      <c r="R14" s="9">
        <v>176</v>
      </c>
      <c r="S14" s="10"/>
      <c r="T14" s="9">
        <v>405.27074925074902</v>
      </c>
      <c r="U14" s="9">
        <v>637.08600000000001</v>
      </c>
      <c r="V14" s="9">
        <v>650.04700000000003</v>
      </c>
      <c r="W14" s="9">
        <v>226.488</v>
      </c>
      <c r="X14" s="10"/>
      <c r="Y14" s="9">
        <v>191.561438561438</v>
      </c>
      <c r="Z14" s="9">
        <v>250.93100000000001</v>
      </c>
      <c r="AA14" s="9">
        <v>521</v>
      </c>
      <c r="AB14" s="9">
        <v>414.96800000000002</v>
      </c>
      <c r="AC14" s="10"/>
      <c r="AD14" s="9">
        <v>336.80519480519479</v>
      </c>
      <c r="AE14" s="9">
        <v>337.14202</v>
      </c>
      <c r="AF14" s="9">
        <v>0</v>
      </c>
      <c r="AG14" s="9">
        <v>0</v>
      </c>
      <c r="AH14" s="10"/>
      <c r="AI14" s="9">
        <v>0</v>
      </c>
      <c r="AJ14" s="9">
        <v>0</v>
      </c>
      <c r="AK14" s="9"/>
      <c r="AL14" s="9"/>
    </row>
    <row r="15" spans="1:83" ht="26" customHeight="1" x14ac:dyDescent="0.35">
      <c r="C15" s="20" t="s">
        <v>81</v>
      </c>
      <c r="E15" s="9">
        <v>1607</v>
      </c>
      <c r="F15" s="9">
        <v>1779</v>
      </c>
      <c r="G15" s="9">
        <v>2124</v>
      </c>
      <c r="H15" s="9">
        <v>2755.7856087399996</v>
      </c>
      <c r="I15" s="10">
        <v>0</v>
      </c>
      <c r="J15" s="9">
        <v>4586.2393551999994</v>
      </c>
      <c r="K15" s="9">
        <v>5452</v>
      </c>
      <c r="L15" s="9">
        <v>5778</v>
      </c>
      <c r="M15" s="9">
        <v>10653</v>
      </c>
      <c r="N15" s="10">
        <v>0</v>
      </c>
      <c r="O15" s="9">
        <v>12201.197544764</v>
      </c>
      <c r="P15" s="9">
        <v>12643</v>
      </c>
      <c r="Q15" s="9">
        <v>6457.6049334130003</v>
      </c>
      <c r="R15" s="9">
        <v>9052</v>
      </c>
      <c r="S15" s="10">
        <v>0</v>
      </c>
      <c r="T15" s="9">
        <v>8855</v>
      </c>
      <c r="U15" s="9">
        <v>10278.591833024002</v>
      </c>
      <c r="V15" s="9">
        <v>6867.838775698001</v>
      </c>
      <c r="W15" s="9">
        <v>7133.5355800000034</v>
      </c>
      <c r="X15" s="10"/>
      <c r="Y15" s="9">
        <v>8647.2992400000003</v>
      </c>
      <c r="Z15" s="9">
        <v>10676</v>
      </c>
      <c r="AA15" s="9">
        <v>9129</v>
      </c>
      <c r="AB15" s="9">
        <v>6397.9735000000001</v>
      </c>
      <c r="AC15" s="10"/>
      <c r="AD15" s="9">
        <v>8712.0733600000058</v>
      </c>
      <c r="AE15" s="9">
        <v>8650.2420600000005</v>
      </c>
      <c r="AF15" s="9">
        <v>16120</v>
      </c>
      <c r="AG15" s="9">
        <v>5162.6211000000003</v>
      </c>
      <c r="AH15" s="10"/>
      <c r="AI15" s="9">
        <v>4672.01134</v>
      </c>
      <c r="AJ15" s="9">
        <v>7935.7200100000009</v>
      </c>
      <c r="AK15" s="9"/>
      <c r="AL15" s="9"/>
    </row>
    <row r="16" spans="1:83" ht="26" customHeight="1" x14ac:dyDescent="0.35">
      <c r="A16" s="1" t="s">
        <v>82</v>
      </c>
      <c r="C16" s="20" t="s">
        <v>83</v>
      </c>
      <c r="E16" s="9">
        <v>2558.2506569299999</v>
      </c>
      <c r="F16" s="9">
        <v>1826</v>
      </c>
      <c r="G16" s="9">
        <v>1752</v>
      </c>
      <c r="H16" s="9">
        <v>31610.313598519999</v>
      </c>
      <c r="I16" s="10"/>
      <c r="J16" s="9">
        <v>33501.748231471996</v>
      </c>
      <c r="K16" s="9">
        <v>29357</v>
      </c>
      <c r="L16" s="9">
        <v>24610</v>
      </c>
      <c r="M16" s="9">
        <v>10051</v>
      </c>
      <c r="N16" s="10"/>
      <c r="O16" s="9">
        <v>14924.334994174</v>
      </c>
      <c r="P16" s="9">
        <v>14245</v>
      </c>
      <c r="Q16" s="9">
        <v>10562.553906317</v>
      </c>
      <c r="R16" s="9">
        <v>11073</v>
      </c>
      <c r="S16" s="10"/>
      <c r="T16" s="9">
        <v>16385.631267465</v>
      </c>
      <c r="U16" s="9">
        <v>12501.010050000001</v>
      </c>
      <c r="V16" s="9">
        <v>6244.8863910419996</v>
      </c>
      <c r="W16" s="9">
        <v>5913.624159</v>
      </c>
      <c r="X16" s="10"/>
      <c r="Y16" s="9">
        <v>3163.2578899999999</v>
      </c>
      <c r="Z16" s="9">
        <v>7079.8696499999996</v>
      </c>
      <c r="AA16" s="9">
        <v>5277</v>
      </c>
      <c r="AB16" s="9">
        <v>4857.8738800000001</v>
      </c>
      <c r="AC16" s="10"/>
      <c r="AD16" s="9">
        <v>5722</v>
      </c>
      <c r="AE16" s="9">
        <v>4167.5720799999999</v>
      </c>
      <c r="AF16" s="9">
        <v>10865</v>
      </c>
      <c r="AG16" s="9">
        <v>6139.6252999999997</v>
      </c>
      <c r="AH16" s="10"/>
      <c r="AI16" s="9">
        <v>9448.45975</v>
      </c>
      <c r="AJ16" s="9">
        <v>29915.97696</v>
      </c>
      <c r="AK16" s="9"/>
      <c r="AL16" s="9"/>
    </row>
    <row r="17" spans="1:39" s="57" customFormat="1" ht="26" customHeight="1" x14ac:dyDescent="0.35">
      <c r="A17" s="1" t="s">
        <v>84</v>
      </c>
      <c r="C17" s="58" t="s">
        <v>84</v>
      </c>
      <c r="E17" s="17">
        <v>137052</v>
      </c>
      <c r="F17" s="17">
        <v>140192</v>
      </c>
      <c r="G17" s="17">
        <v>142323</v>
      </c>
      <c r="H17" s="17">
        <v>170177.37014769</v>
      </c>
      <c r="I17" s="59"/>
      <c r="J17" s="17">
        <v>191574.91418734399</v>
      </c>
      <c r="K17" s="17">
        <v>198722</v>
      </c>
      <c r="L17" s="17">
        <v>210608</v>
      </c>
      <c r="M17" s="17">
        <v>217633.26754495999</v>
      </c>
      <c r="N17" s="59"/>
      <c r="O17" s="17">
        <v>238644.589462748</v>
      </c>
      <c r="P17" s="17">
        <v>238255</v>
      </c>
      <c r="Q17" s="17">
        <v>252349.36922997201</v>
      </c>
      <c r="R17" s="17">
        <v>252097</v>
      </c>
      <c r="S17" s="59"/>
      <c r="T17" s="17">
        <v>255691</v>
      </c>
      <c r="U17" s="17">
        <v>280374.965534624</v>
      </c>
      <c r="V17" s="17">
        <v>274246.03320734599</v>
      </c>
      <c r="W17" s="17">
        <v>274867.05502600002</v>
      </c>
      <c r="X17" s="59"/>
      <c r="Y17" s="17">
        <v>290391.86071553</v>
      </c>
      <c r="Z17" s="17">
        <v>288377.78914589999</v>
      </c>
      <c r="AA17" s="17">
        <v>290499</v>
      </c>
      <c r="AB17" s="17">
        <v>278696.00880999997</v>
      </c>
      <c r="AC17" s="59"/>
      <c r="AD17" s="17">
        <v>301577</v>
      </c>
      <c r="AE17" s="17">
        <v>302275.7962438002</v>
      </c>
      <c r="AF17" s="17">
        <v>308902</v>
      </c>
      <c r="AG17" s="17">
        <v>347462.24306774698</v>
      </c>
      <c r="AH17" s="59"/>
      <c r="AI17" s="17">
        <v>369581.89</v>
      </c>
      <c r="AJ17" s="17">
        <v>402926.97013000003</v>
      </c>
      <c r="AK17" s="17"/>
      <c r="AL17" s="17"/>
      <c r="AM17" s="60"/>
    </row>
    <row r="18" spans="1:39" x14ac:dyDescent="0.35">
      <c r="C18" s="40"/>
      <c r="E18" s="41"/>
      <c r="F18" s="41"/>
      <c r="G18" s="41"/>
      <c r="H18" s="41"/>
      <c r="I18" s="10"/>
      <c r="J18" s="41"/>
      <c r="K18" s="41"/>
      <c r="L18" s="41"/>
      <c r="M18" s="41"/>
      <c r="N18" s="10"/>
      <c r="O18" s="41"/>
      <c r="P18" s="41"/>
      <c r="Q18" s="41"/>
      <c r="R18" s="41"/>
      <c r="S18" s="10"/>
      <c r="T18" s="41"/>
      <c r="U18" s="41"/>
      <c r="V18" s="41"/>
      <c r="W18" s="41"/>
      <c r="X18" s="10"/>
      <c r="Y18" s="41"/>
      <c r="Z18" s="41"/>
      <c r="AA18" s="41"/>
      <c r="AB18" s="41"/>
      <c r="AC18" s="10"/>
      <c r="AD18" s="41"/>
      <c r="AE18" s="41"/>
      <c r="AF18" s="41"/>
      <c r="AG18" s="41"/>
      <c r="AH18" s="10"/>
      <c r="AI18" s="41"/>
      <c r="AJ18" s="41"/>
      <c r="AK18" s="41"/>
      <c r="AL18" s="41"/>
    </row>
    <row r="19" spans="1:39" x14ac:dyDescent="0.35">
      <c r="C19" s="37" t="s">
        <v>66</v>
      </c>
      <c r="E19" s="50">
        <v>4.0890000000000004</v>
      </c>
      <c r="F19" s="50">
        <v>4.1943999999999999</v>
      </c>
      <c r="G19" s="50">
        <v>4.2385999999999999</v>
      </c>
      <c r="H19" s="50">
        <v>4.2614999999999998</v>
      </c>
      <c r="I19" s="61"/>
      <c r="J19" s="50">
        <v>4.2683999999999997</v>
      </c>
      <c r="K19" s="50">
        <v>4.4255000000000004</v>
      </c>
      <c r="L19" s="50">
        <v>4.3120000000000003</v>
      </c>
      <c r="M19" s="50">
        <v>4.4240000000000004</v>
      </c>
      <c r="N19" s="61"/>
      <c r="O19" s="50">
        <v>4.2198000000000002</v>
      </c>
      <c r="P19" s="50">
        <v>4.2264999999999997</v>
      </c>
      <c r="Q19" s="50">
        <v>4.3090999999999999</v>
      </c>
      <c r="R19" s="50">
        <v>4.1708999999999996</v>
      </c>
      <c r="S19" s="61"/>
      <c r="T19" s="50">
        <v>4.2084999999999999</v>
      </c>
      <c r="U19" s="50">
        <v>4.3616000000000001</v>
      </c>
      <c r="V19" s="50">
        <v>4.3616000000000001</v>
      </c>
      <c r="W19" s="50">
        <v>4.3</v>
      </c>
      <c r="X19" s="61"/>
      <c r="Y19" s="50">
        <v>4.3013000000000003</v>
      </c>
      <c r="Z19" s="50">
        <v>4.2519999999999998</v>
      </c>
      <c r="AA19" s="50">
        <v>4.3735999999999997</v>
      </c>
      <c r="AB19" s="50">
        <v>4.2584999999999997</v>
      </c>
      <c r="AC19" s="61"/>
      <c r="AD19" s="50">
        <v>4.5522999999999998</v>
      </c>
      <c r="AE19" s="50">
        <v>4.4660000000000002</v>
      </c>
      <c r="AF19" s="50">
        <v>4.5267999999999997</v>
      </c>
      <c r="AG19" s="50">
        <v>4.6147999999999998</v>
      </c>
      <c r="AH19" s="61"/>
      <c r="AI19" s="50">
        <v>4.6603000000000003</v>
      </c>
      <c r="AJ19" s="50">
        <v>4.5208000000000004</v>
      </c>
      <c r="AK19" s="50"/>
      <c r="AL19" s="50"/>
    </row>
    <row r="20" spans="1:39" x14ac:dyDescent="0.35">
      <c r="C20" s="40"/>
      <c r="E20" s="41"/>
      <c r="F20" s="41"/>
      <c r="G20" s="41"/>
      <c r="H20" s="41"/>
      <c r="I20" s="10"/>
      <c r="J20" s="41"/>
      <c r="K20" s="41"/>
      <c r="L20" s="41"/>
      <c r="M20" s="41"/>
      <c r="N20" s="10"/>
      <c r="O20" s="41"/>
      <c r="P20" s="41"/>
      <c r="Q20" s="41"/>
      <c r="R20" s="41"/>
      <c r="S20" s="10"/>
      <c r="T20" s="41"/>
      <c r="U20" s="41"/>
      <c r="V20" s="41"/>
      <c r="W20" s="41"/>
      <c r="X20" s="10"/>
      <c r="Y20" s="41"/>
      <c r="Z20" s="41"/>
      <c r="AA20" s="41"/>
      <c r="AB20" s="41"/>
      <c r="AC20" s="10"/>
      <c r="AD20" s="41"/>
      <c r="AE20" s="41"/>
      <c r="AF20" s="41"/>
      <c r="AG20" s="41"/>
      <c r="AH20" s="10"/>
      <c r="AI20" s="41"/>
      <c r="AJ20" s="41"/>
      <c r="AK20" s="41"/>
      <c r="AL20" s="41"/>
    </row>
    <row r="21" spans="1:39" ht="21" x14ac:dyDescent="0.35">
      <c r="A21" s="1" t="s">
        <v>85</v>
      </c>
      <c r="C21" s="62" t="s">
        <v>86</v>
      </c>
      <c r="E21" s="9">
        <f t="shared" ref="E21:H21" si="0">E13+E14+E15</f>
        <v>34216.728589999999</v>
      </c>
      <c r="F21" s="9">
        <f t="shared" si="0"/>
        <v>38301</v>
      </c>
      <c r="G21" s="9">
        <f t="shared" si="0"/>
        <v>37073</v>
      </c>
      <c r="H21" s="9">
        <f t="shared" si="0"/>
        <v>26956.98619874</v>
      </c>
      <c r="I21" s="10"/>
      <c r="J21" s="9">
        <f t="shared" ref="J21:M21" si="1">J13+J14+J15</f>
        <v>40273.967565200001</v>
      </c>
      <c r="K21" s="9">
        <f t="shared" si="1"/>
        <v>50999</v>
      </c>
      <c r="L21" s="9">
        <f t="shared" si="1"/>
        <v>49401</v>
      </c>
      <c r="M21" s="9">
        <f t="shared" si="1"/>
        <v>48505.724000000002</v>
      </c>
      <c r="N21" s="10"/>
      <c r="O21" s="9">
        <f t="shared" ref="O21:R21" si="2">O13+O14+O15</f>
        <v>60258.921544764002</v>
      </c>
      <c r="P21" s="9">
        <f t="shared" si="2"/>
        <v>53848</v>
      </c>
      <c r="Q21" s="9">
        <f t="shared" si="2"/>
        <v>58785.739363412999</v>
      </c>
      <c r="R21" s="9">
        <f t="shared" si="2"/>
        <v>49839</v>
      </c>
      <c r="S21" s="10"/>
      <c r="T21" s="9">
        <f t="shared" ref="T21:W21" si="3">T13+T14+T15</f>
        <v>53115.270749250747</v>
      </c>
      <c r="U21" s="9">
        <f t="shared" si="3"/>
        <v>61981.677833024005</v>
      </c>
      <c r="V21" s="9">
        <f t="shared" si="3"/>
        <v>56077.885775698</v>
      </c>
      <c r="W21" s="9">
        <f t="shared" si="3"/>
        <v>45438.372739999999</v>
      </c>
      <c r="X21" s="10"/>
      <c r="Y21" s="9">
        <f t="shared" ref="Y21:AB21" si="4">Y13+Y14+Y15</f>
        <v>58778.933228561436</v>
      </c>
      <c r="Z21" s="9">
        <f t="shared" si="4"/>
        <v>53668.930999999997</v>
      </c>
      <c r="AA21" s="9">
        <f t="shared" si="4"/>
        <v>55419</v>
      </c>
      <c r="AB21" s="9">
        <f t="shared" si="4"/>
        <v>41651.428479999995</v>
      </c>
      <c r="AC21" s="10"/>
      <c r="AD21" s="9">
        <f>AD13+AD14+AD15</f>
        <v>50923.206034805204</v>
      </c>
      <c r="AE21" s="9">
        <f>AE13+AE14+AE15</f>
        <v>45326.249549999993</v>
      </c>
      <c r="AF21" s="9">
        <f>AF13+AF14+AF15</f>
        <v>47255</v>
      </c>
      <c r="AG21" s="9">
        <f>AG13+AG14+AG15</f>
        <v>33552.661800000002</v>
      </c>
      <c r="AH21" s="10"/>
      <c r="AI21" s="9">
        <f>AI13+AI14+AI15</f>
        <v>48953.261680000003</v>
      </c>
      <c r="AJ21" s="9">
        <f>AJ13+AJ14+AJ15</f>
        <v>57468.150139999998</v>
      </c>
      <c r="AK21" s="9">
        <f>AK13+AK14+AK15</f>
        <v>0</v>
      </c>
      <c r="AL21" s="9">
        <f>AL13+AL14+AL15</f>
        <v>0</v>
      </c>
    </row>
    <row r="23" spans="1:39" x14ac:dyDescent="0.35"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G23" s="2"/>
      <c r="AH23" s="63"/>
      <c r="AI23" s="63"/>
      <c r="AJ23" s="63"/>
      <c r="AL23" s="2"/>
    </row>
    <row r="24" spans="1:39" x14ac:dyDescent="0.35"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H24" s="64"/>
      <c r="AI24" s="64"/>
      <c r="AJ24" s="64"/>
    </row>
  </sheetData>
  <pageMargins left="0.25" right="0.25" top="0.75" bottom="0.75" header="0.3" footer="0.3"/>
  <pageSetup paperSize="9" scale="74" fitToHeight="0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239B-ED75-4E44-BB58-3D4F278A23F2}">
  <sheetPr>
    <tabColor rgb="FFFFFFCC"/>
    <pageSetUpPr fitToPage="1"/>
  </sheetPr>
  <dimension ref="A1:CE40"/>
  <sheetViews>
    <sheetView showGridLines="0" zoomScale="90" zoomScaleNormal="90" workbookViewId="0">
      <pane xSplit="3" ySplit="2" topLeftCell="D3" activePane="bottomRight" state="frozen"/>
      <selection activeCell="AE14" sqref="AE14"/>
      <selection pane="topRight" activeCell="AE14" sqref="AE14"/>
      <selection pane="bottomLeft" activeCell="AE14" sqref="AE14"/>
      <selection pane="bottomRight" activeCell="AK1" sqref="AK1:AL1048576"/>
    </sheetView>
  </sheetViews>
  <sheetFormatPr defaultRowHeight="14.5" outlineLevelCol="1" x14ac:dyDescent="0.35"/>
  <cols>
    <col min="1" max="1" width="13.6328125" hidden="1" customWidth="1" outlineLevel="1"/>
    <col min="2" max="2" width="2.90625" customWidth="1" collapsed="1"/>
    <col min="3" max="3" width="44.36328125" customWidth="1"/>
    <col min="4" max="4" width="1.08984375" hidden="1" customWidth="1" outlineLevel="1"/>
    <col min="5" max="8" width="0" hidden="1" customWidth="1" outlineLevel="1"/>
    <col min="9" max="9" width="1.08984375" hidden="1" customWidth="1" outlineLevel="1"/>
    <col min="10" max="13" width="0" hidden="1" customWidth="1" outlineLevel="1"/>
    <col min="14" max="14" width="1.08984375" customWidth="1" collapsed="1"/>
    <col min="19" max="19" width="1.08984375" customWidth="1"/>
    <col min="24" max="24" width="1.08984375" customWidth="1"/>
    <col min="29" max="29" width="1.08984375" customWidth="1"/>
    <col min="34" max="34" width="1.08984375" customWidth="1"/>
    <col min="37" max="38" width="0" hidden="1" customWidth="1" outlineLevel="1"/>
    <col min="39" max="39" width="11.81640625" bestFit="1" customWidth="1" collapsed="1"/>
  </cols>
  <sheetData>
    <row r="1" spans="1:83" ht="22.25" customHeight="1" thickBot="1" x14ac:dyDescent="0.4"/>
    <row r="2" spans="1:83" ht="25.25" customHeight="1" x14ac:dyDescent="0.35">
      <c r="C2" s="53" t="s">
        <v>87</v>
      </c>
      <c r="E2" s="5" t="s">
        <v>1</v>
      </c>
      <c r="F2" s="5" t="s">
        <v>2</v>
      </c>
      <c r="G2" s="5" t="s">
        <v>3</v>
      </c>
      <c r="H2" s="5">
        <v>2015</v>
      </c>
      <c r="J2" s="5" t="s">
        <v>4</v>
      </c>
      <c r="K2" s="5" t="s">
        <v>5</v>
      </c>
      <c r="L2" s="5" t="s">
        <v>6</v>
      </c>
      <c r="M2" s="5">
        <v>2016</v>
      </c>
      <c r="O2" s="5" t="s">
        <v>7</v>
      </c>
      <c r="P2" s="5" t="s">
        <v>8</v>
      </c>
      <c r="Q2" s="5" t="s">
        <v>9</v>
      </c>
      <c r="R2" s="5">
        <v>2017</v>
      </c>
      <c r="T2" s="5" t="s">
        <v>10</v>
      </c>
      <c r="U2" s="5" t="s">
        <v>11</v>
      </c>
      <c r="V2" s="5" t="s">
        <v>12</v>
      </c>
      <c r="W2" s="5">
        <v>2018</v>
      </c>
      <c r="Y2" s="5" t="s">
        <v>13</v>
      </c>
      <c r="Z2" s="5" t="s">
        <v>14</v>
      </c>
      <c r="AA2" s="5" t="s">
        <v>15</v>
      </c>
      <c r="AB2" s="5">
        <v>2019</v>
      </c>
      <c r="AD2" s="5" t="s">
        <v>16</v>
      </c>
      <c r="AE2" s="5" t="s">
        <v>17</v>
      </c>
      <c r="AF2" s="5" t="s">
        <v>18</v>
      </c>
      <c r="AG2" s="5">
        <v>2020</v>
      </c>
      <c r="AI2" s="5" t="s">
        <v>19</v>
      </c>
      <c r="AJ2" s="5" t="s">
        <v>20</v>
      </c>
      <c r="AK2" s="5" t="s">
        <v>21</v>
      </c>
      <c r="AL2" s="5">
        <v>2021</v>
      </c>
    </row>
    <row r="3" spans="1:83" ht="13.25" customHeight="1" x14ac:dyDescent="0.3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1">
        <v>34</v>
      </c>
      <c r="AI3" s="1">
        <v>35</v>
      </c>
      <c r="AJ3" s="1">
        <v>36</v>
      </c>
      <c r="AK3" s="1">
        <v>37</v>
      </c>
      <c r="AL3" s="1">
        <v>38</v>
      </c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20.399999999999999" customHeight="1" x14ac:dyDescent="0.35">
      <c r="A4" s="1" t="s">
        <v>88</v>
      </c>
      <c r="C4" s="55" t="s">
        <v>89</v>
      </c>
      <c r="E4" s="65">
        <v>40993.306070862003</v>
      </c>
      <c r="F4" s="65">
        <v>43197</v>
      </c>
      <c r="G4" s="65">
        <v>46690</v>
      </c>
      <c r="H4" s="65">
        <v>80709.068698432005</v>
      </c>
      <c r="J4" s="65">
        <v>84116.050607865996</v>
      </c>
      <c r="K4" s="65">
        <v>87255</v>
      </c>
      <c r="L4" s="65">
        <v>91567</v>
      </c>
      <c r="M4" s="65">
        <v>94215.450663342999</v>
      </c>
      <c r="O4" s="65">
        <v>99609.261487020005</v>
      </c>
      <c r="P4" s="65">
        <v>101424</v>
      </c>
      <c r="Q4" s="65">
        <v>104159.202640894</v>
      </c>
      <c r="R4" s="65">
        <v>108042</v>
      </c>
      <c r="T4" s="65">
        <v>110000.13242645199</v>
      </c>
      <c r="U4" s="65">
        <v>108764.02359601601</v>
      </c>
      <c r="V4" s="65">
        <v>110819.05365455001</v>
      </c>
      <c r="W4" s="65">
        <v>112665.37702964401</v>
      </c>
      <c r="Y4" s="65">
        <v>114643.110068558</v>
      </c>
      <c r="Z4" s="65">
        <v>117168.375917657</v>
      </c>
      <c r="AA4" s="65">
        <v>119726</v>
      </c>
      <c r="AB4" s="65">
        <v>123342.15145916208</v>
      </c>
      <c r="AD4" s="65">
        <v>124536</v>
      </c>
      <c r="AE4" s="65">
        <v>126658.01062456686</v>
      </c>
      <c r="AF4" s="65">
        <v>130682</v>
      </c>
      <c r="AG4" s="65">
        <v>131740.50447925288</v>
      </c>
      <c r="AI4" s="65">
        <v>134848.86189999999</v>
      </c>
      <c r="AJ4" s="65">
        <v>137274.00764999999</v>
      </c>
      <c r="AK4" s="65"/>
      <c r="AL4" s="65"/>
      <c r="AM4" s="54"/>
    </row>
    <row r="5" spans="1:83" ht="20.399999999999999" customHeight="1" x14ac:dyDescent="0.35">
      <c r="A5" s="1"/>
      <c r="C5" s="20" t="s">
        <v>90</v>
      </c>
      <c r="E5" s="66">
        <v>5409.2000017999999</v>
      </c>
      <c r="F5" s="66">
        <v>5409</v>
      </c>
      <c r="G5" s="66">
        <v>5409</v>
      </c>
      <c r="H5" s="66">
        <v>7159.2</v>
      </c>
      <c r="J5" s="66">
        <v>7159.2000000799999</v>
      </c>
      <c r="K5" s="66">
        <v>7159</v>
      </c>
      <c r="L5" s="66">
        <v>7159</v>
      </c>
      <c r="M5" s="66">
        <v>7159.2</v>
      </c>
      <c r="O5" s="66">
        <v>7159.2</v>
      </c>
      <c r="P5" s="66">
        <v>7159.2000047600004</v>
      </c>
      <c r="Q5" s="66">
        <v>7159.2</v>
      </c>
      <c r="R5" s="66">
        <v>7159</v>
      </c>
      <c r="T5" s="66">
        <v>7159.2</v>
      </c>
      <c r="U5" s="66">
        <v>7159.2</v>
      </c>
      <c r="V5" s="66">
        <v>7159.2</v>
      </c>
      <c r="W5" s="66">
        <v>7159.2</v>
      </c>
      <c r="Y5" s="66">
        <v>7159.2</v>
      </c>
      <c r="Z5" s="66">
        <v>7159.2</v>
      </c>
      <c r="AA5" s="66">
        <v>7159</v>
      </c>
      <c r="AB5" s="66">
        <v>7159.2</v>
      </c>
      <c r="AD5" s="66">
        <v>7159</v>
      </c>
      <c r="AE5" s="66">
        <v>7159.2</v>
      </c>
      <c r="AF5" s="66">
        <v>7129</v>
      </c>
      <c r="AG5" s="66">
        <v>7129.259</v>
      </c>
      <c r="AI5" s="66">
        <v>7129.259</v>
      </c>
      <c r="AJ5" s="66">
        <v>7129.259</v>
      </c>
      <c r="AK5" s="66"/>
      <c r="AL5" s="66"/>
      <c r="AM5" s="54"/>
    </row>
    <row r="6" spans="1:83" ht="20.399999999999999" customHeight="1" x14ac:dyDescent="0.35">
      <c r="A6" s="1"/>
      <c r="C6" s="67" t="s">
        <v>91</v>
      </c>
      <c r="E6" s="68">
        <v>0</v>
      </c>
      <c r="F6" s="68">
        <v>0</v>
      </c>
      <c r="G6" s="68">
        <v>0</v>
      </c>
      <c r="H6" s="68">
        <v>0</v>
      </c>
      <c r="J6" s="68">
        <v>0</v>
      </c>
      <c r="K6" s="68">
        <v>0</v>
      </c>
      <c r="L6" s="68">
        <v>0</v>
      </c>
      <c r="M6" s="68">
        <v>0</v>
      </c>
      <c r="O6" s="68">
        <v>0</v>
      </c>
      <c r="P6" s="68">
        <v>0</v>
      </c>
      <c r="Q6" s="68">
        <v>0</v>
      </c>
      <c r="R6" s="68">
        <v>0</v>
      </c>
      <c r="T6" s="68">
        <v>0</v>
      </c>
      <c r="U6" s="68">
        <v>0</v>
      </c>
      <c r="V6" s="68">
        <v>0</v>
      </c>
      <c r="W6" s="68">
        <v>-26.623999999999999</v>
      </c>
      <c r="Y6" s="68">
        <v>-176.62139999999999</v>
      </c>
      <c r="Z6" s="68">
        <v>-180.67984999999999</v>
      </c>
      <c r="AA6" s="68">
        <v>-229</v>
      </c>
      <c r="AB6" s="68">
        <v>-380.56829999999997</v>
      </c>
      <c r="AD6" s="68">
        <v>-381</v>
      </c>
      <c r="AE6" s="68">
        <v>-380.56829999999997</v>
      </c>
      <c r="AF6" s="68">
        <v>0</v>
      </c>
      <c r="AG6" s="68">
        <v>-220.31279999999998</v>
      </c>
      <c r="AI6" s="68">
        <v>-220.31279999999998</v>
      </c>
      <c r="AJ6" s="68">
        <v>-220.31279999999998</v>
      </c>
      <c r="AK6" s="68"/>
      <c r="AL6" s="68"/>
      <c r="AM6" s="54"/>
    </row>
    <row r="7" spans="1:83" ht="20.399999999999999" customHeight="1" x14ac:dyDescent="0.35">
      <c r="A7" s="1"/>
      <c r="C7" s="20" t="s">
        <v>92</v>
      </c>
      <c r="E7" s="66">
        <v>0</v>
      </c>
      <c r="F7" s="66">
        <v>0</v>
      </c>
      <c r="G7" s="66">
        <v>0</v>
      </c>
      <c r="H7" s="66">
        <v>30071.493999999999</v>
      </c>
      <c r="J7" s="66">
        <v>30071.493999999999</v>
      </c>
      <c r="K7" s="66">
        <v>30071</v>
      </c>
      <c r="L7" s="66">
        <v>30071</v>
      </c>
      <c r="M7" s="66">
        <v>30071.49379</v>
      </c>
      <c r="O7" s="66">
        <v>30071.49379</v>
      </c>
      <c r="P7" s="66">
        <v>30071.49379</v>
      </c>
      <c r="Q7" s="66">
        <v>30071.49379</v>
      </c>
      <c r="R7" s="66">
        <v>30071</v>
      </c>
      <c r="T7" s="66">
        <v>30071.49379</v>
      </c>
      <c r="U7" s="66">
        <v>30071.49379</v>
      </c>
      <c r="V7" s="66">
        <v>30071.49379</v>
      </c>
      <c r="W7" s="66">
        <v>30071.49379</v>
      </c>
      <c r="Y7" s="66">
        <v>30071.49379</v>
      </c>
      <c r="Z7" s="66">
        <v>30071.49379</v>
      </c>
      <c r="AA7" s="66">
        <v>30071</v>
      </c>
      <c r="AB7" s="66">
        <v>30071.49379</v>
      </c>
      <c r="AD7" s="66">
        <v>30071</v>
      </c>
      <c r="AE7" s="66">
        <v>30071.49379</v>
      </c>
      <c r="AF7" s="66">
        <v>30071</v>
      </c>
      <c r="AG7" s="66">
        <v>30071.49379</v>
      </c>
      <c r="AI7" s="66">
        <v>30071.49379</v>
      </c>
      <c r="AJ7" s="66">
        <v>30071</v>
      </c>
      <c r="AK7" s="66"/>
      <c r="AL7" s="66"/>
      <c r="AM7" s="54"/>
    </row>
    <row r="8" spans="1:83" ht="20.399999999999999" customHeight="1" x14ac:dyDescent="0.35">
      <c r="A8" s="1"/>
      <c r="C8" s="20" t="s">
        <v>93</v>
      </c>
      <c r="E8" s="66">
        <v>-67.777780000000007</v>
      </c>
      <c r="F8" s="66">
        <v>-40</v>
      </c>
      <c r="G8" s="66">
        <v>-59</v>
      </c>
      <c r="H8" s="66">
        <v>-57.813859299999997</v>
      </c>
      <c r="J8" s="66">
        <v>-57.467979999999997</v>
      </c>
      <c r="K8" s="66">
        <v>-15</v>
      </c>
      <c r="L8" s="66">
        <v>-40</v>
      </c>
      <c r="M8" s="66">
        <v>-47.173520000000003</v>
      </c>
      <c r="O8" s="66">
        <v>-59.849429999999998</v>
      </c>
      <c r="P8" s="66">
        <v>-59.639850000000003</v>
      </c>
      <c r="Q8" s="66">
        <v>-56.049489999999999</v>
      </c>
      <c r="R8" s="66">
        <v>-63.711309999999997</v>
      </c>
      <c r="T8" s="66">
        <v>-61.545479999999998</v>
      </c>
      <c r="U8" s="66">
        <v>-53.684307604000203</v>
      </c>
      <c r="V8" s="66">
        <v>-57.535363025000201</v>
      </c>
      <c r="W8" s="66">
        <v>-56.699758539999998</v>
      </c>
      <c r="Y8" s="66">
        <v>-57.925319999999999</v>
      </c>
      <c r="Z8" s="66">
        <v>0</v>
      </c>
      <c r="AA8" s="66">
        <v>0</v>
      </c>
      <c r="AB8" s="66">
        <v>0</v>
      </c>
      <c r="AD8" s="66">
        <v>0</v>
      </c>
      <c r="AE8" s="66">
        <v>0</v>
      </c>
      <c r="AF8" s="66">
        <v>0</v>
      </c>
      <c r="AG8" s="66">
        <v>0</v>
      </c>
      <c r="AI8" s="66">
        <v>0</v>
      </c>
      <c r="AJ8" s="66">
        <v>0</v>
      </c>
      <c r="AK8" s="66"/>
      <c r="AL8" s="66"/>
      <c r="AM8" s="54"/>
    </row>
    <row r="9" spans="1:83" ht="20.399999999999999" customHeight="1" x14ac:dyDescent="0.35">
      <c r="A9" s="1"/>
      <c r="C9" s="20" t="s">
        <v>94</v>
      </c>
      <c r="E9" s="66">
        <v>35651.883849061996</v>
      </c>
      <c r="F9" s="66">
        <v>37827</v>
      </c>
      <c r="G9" s="66">
        <v>41340</v>
      </c>
      <c r="H9" s="66">
        <v>43557.514237732001</v>
      </c>
      <c r="J9" s="66">
        <v>46964.150267785997</v>
      </c>
      <c r="K9" s="66">
        <v>50061</v>
      </c>
      <c r="L9" s="66">
        <v>54398</v>
      </c>
      <c r="M9" s="66">
        <v>56994.646073342999</v>
      </c>
      <c r="O9" s="66">
        <v>62383.104754865999</v>
      </c>
      <c r="P9" s="66">
        <v>64198</v>
      </c>
      <c r="Q9" s="66">
        <v>66929.245968739997</v>
      </c>
      <c r="R9" s="66">
        <v>70830</v>
      </c>
      <c r="T9" s="66">
        <v>72785.707536451999</v>
      </c>
      <c r="U9" s="66">
        <v>71541.737533620006</v>
      </c>
      <c r="V9" s="66">
        <v>73600.618647575</v>
      </c>
      <c r="W9" s="66">
        <v>75483.205528184102</v>
      </c>
      <c r="Y9" s="66">
        <v>77612.161528557699</v>
      </c>
      <c r="Z9" s="66">
        <v>80083.560507657399</v>
      </c>
      <c r="AA9" s="66">
        <v>82689</v>
      </c>
      <c r="AB9" s="66">
        <v>86505.587989162072</v>
      </c>
      <c r="AD9" s="66">
        <v>87700</v>
      </c>
      <c r="AE9" s="66">
        <v>89821.447154566864</v>
      </c>
      <c r="AF9" s="66">
        <v>93516</v>
      </c>
      <c r="AG9" s="66">
        <v>94924.503049252904</v>
      </c>
      <c r="AI9" s="66">
        <v>98032.860469999985</v>
      </c>
      <c r="AJ9" s="66">
        <v>100458.50000999999</v>
      </c>
      <c r="AK9" s="66"/>
      <c r="AL9" s="66"/>
      <c r="AM9" s="54"/>
    </row>
    <row r="10" spans="1:83" ht="20.399999999999999" customHeight="1" x14ac:dyDescent="0.35">
      <c r="A10" s="1"/>
      <c r="C10" s="69" t="s">
        <v>95</v>
      </c>
      <c r="E10" s="66">
        <v>0</v>
      </c>
      <c r="F10" s="66">
        <v>0</v>
      </c>
      <c r="G10" s="66">
        <v>0</v>
      </c>
      <c r="H10" s="66">
        <v>0</v>
      </c>
      <c r="J10" s="66">
        <v>0</v>
      </c>
      <c r="K10" s="66">
        <v>0</v>
      </c>
      <c r="L10" s="66">
        <v>0</v>
      </c>
      <c r="M10" s="66">
        <v>0</v>
      </c>
      <c r="O10" s="66">
        <v>1.91890868400001</v>
      </c>
      <c r="P10" s="66">
        <v>2.9265099999999999</v>
      </c>
      <c r="Q10" s="66">
        <v>1.79423</v>
      </c>
      <c r="R10" s="66">
        <v>1</v>
      </c>
      <c r="T10" s="66">
        <v>2.1312570000000002</v>
      </c>
      <c r="U10" s="66">
        <v>2.944817322</v>
      </c>
      <c r="V10" s="66">
        <v>3.6619673960000001</v>
      </c>
      <c r="W10" s="66">
        <v>3</v>
      </c>
      <c r="Y10" s="66">
        <v>2.7371695359999899</v>
      </c>
      <c r="Z10" s="66">
        <v>6.3624624139999897</v>
      </c>
      <c r="AA10" s="66">
        <v>12</v>
      </c>
      <c r="AB10" s="66">
        <v>5.1600799999999998</v>
      </c>
      <c r="AD10" s="66">
        <v>3</v>
      </c>
      <c r="AE10" s="66">
        <v>3.19538625400001</v>
      </c>
      <c r="AF10" s="66">
        <v>0</v>
      </c>
      <c r="AG10" s="66">
        <v>0</v>
      </c>
      <c r="AI10" s="66">
        <v>0</v>
      </c>
      <c r="AJ10" s="66">
        <v>0</v>
      </c>
      <c r="AK10" s="66"/>
      <c r="AL10" s="66"/>
      <c r="AM10" s="54"/>
    </row>
    <row r="11" spans="1:83" ht="20.399999999999999" customHeight="1" x14ac:dyDescent="0.35">
      <c r="A11" s="1"/>
      <c r="C11" s="20" t="s">
        <v>96</v>
      </c>
      <c r="E11" s="66">
        <v>0</v>
      </c>
      <c r="F11" s="66">
        <v>0</v>
      </c>
      <c r="G11" s="66">
        <v>0</v>
      </c>
      <c r="H11" s="66">
        <v>-21.325679999999998</v>
      </c>
      <c r="J11" s="66">
        <v>-21.325679999999998</v>
      </c>
      <c r="K11" s="66">
        <v>-21</v>
      </c>
      <c r="L11" s="66">
        <v>-21</v>
      </c>
      <c r="M11" s="66">
        <v>37.284320000000001</v>
      </c>
      <c r="O11" s="66">
        <v>37.284320000000001</v>
      </c>
      <c r="P11" s="66">
        <v>37.284320000000001</v>
      </c>
      <c r="Q11" s="66">
        <v>37.284320000000001</v>
      </c>
      <c r="R11" s="66">
        <v>24.075089999999999</v>
      </c>
      <c r="T11" s="66">
        <v>24.075089999999999</v>
      </c>
      <c r="U11" s="66">
        <v>24.075089999999999</v>
      </c>
      <c r="V11" s="66">
        <v>24.075089999999999</v>
      </c>
      <c r="W11" s="66">
        <v>13.59998</v>
      </c>
      <c r="Y11" s="66">
        <v>13.59998</v>
      </c>
      <c r="Z11" s="66">
        <v>13.59998</v>
      </c>
      <c r="AA11" s="66">
        <v>14</v>
      </c>
      <c r="AB11" s="66">
        <v>-34.763509999999997</v>
      </c>
      <c r="AD11" s="66">
        <v>-35</v>
      </c>
      <c r="AE11" s="66">
        <v>-34.763509999999997</v>
      </c>
      <c r="AF11" s="66">
        <v>-35</v>
      </c>
      <c r="AG11" s="66">
        <v>-164.43856200000002</v>
      </c>
      <c r="AI11" s="66">
        <v>-164.43856</v>
      </c>
      <c r="AJ11" s="66">
        <v>-164.43856</v>
      </c>
      <c r="AK11" s="66"/>
      <c r="AL11" s="66"/>
      <c r="AM11" s="54"/>
    </row>
    <row r="12" spans="1:83" ht="20.399999999999999" customHeight="1" x14ac:dyDescent="0.35">
      <c r="A12" s="1"/>
      <c r="C12" s="20" t="s">
        <v>97</v>
      </c>
      <c r="E12" s="66">
        <v>0</v>
      </c>
      <c r="F12" s="66">
        <v>0</v>
      </c>
      <c r="G12" s="66">
        <v>0</v>
      </c>
      <c r="H12" s="66">
        <v>0</v>
      </c>
      <c r="J12" s="66">
        <v>0</v>
      </c>
      <c r="K12" s="66">
        <v>0</v>
      </c>
      <c r="L12" s="66">
        <v>0</v>
      </c>
      <c r="M12" s="66">
        <v>0</v>
      </c>
      <c r="O12" s="66">
        <v>18.028052154000001</v>
      </c>
      <c r="P12" s="66">
        <v>18.028052154000001</v>
      </c>
      <c r="Q12" s="66">
        <v>18.028052154000001</v>
      </c>
      <c r="R12" s="66">
        <v>21.20149</v>
      </c>
      <c r="T12" s="66">
        <v>21.20149</v>
      </c>
      <c r="U12" s="66">
        <v>21.20149</v>
      </c>
      <c r="V12" s="66">
        <v>21.20149</v>
      </c>
      <c r="W12" s="66">
        <v>21.20149</v>
      </c>
      <c r="Y12" s="66">
        <v>21.20149</v>
      </c>
      <c r="Z12" s="66">
        <v>21.20149</v>
      </c>
      <c r="AA12" s="66">
        <v>21</v>
      </c>
      <c r="AB12" s="66">
        <v>21.201490000000003</v>
      </c>
      <c r="AD12" s="66">
        <v>21</v>
      </c>
      <c r="AE12" s="66">
        <v>21.201490000000003</v>
      </c>
      <c r="AF12" s="66">
        <v>0</v>
      </c>
      <c r="AG12" s="66">
        <v>0</v>
      </c>
      <c r="AI12" s="66">
        <v>0</v>
      </c>
      <c r="AJ12" s="66">
        <v>0</v>
      </c>
      <c r="AK12" s="66"/>
      <c r="AL12" s="66"/>
      <c r="AM12" s="54"/>
    </row>
    <row r="13" spans="1:83" ht="20.399999999999999" customHeight="1" x14ac:dyDescent="0.35">
      <c r="A13" s="1"/>
      <c r="C13" s="55" t="s">
        <v>98</v>
      </c>
      <c r="E13" s="65">
        <v>4936.9956099999999</v>
      </c>
      <c r="F13" s="65">
        <v>4825</v>
      </c>
      <c r="G13" s="65">
        <v>4987</v>
      </c>
      <c r="H13" s="65">
        <v>4959.2789235</v>
      </c>
      <c r="J13" s="65">
        <v>4950.5144634999997</v>
      </c>
      <c r="K13" s="65">
        <v>4989</v>
      </c>
      <c r="L13" s="65">
        <v>5323</v>
      </c>
      <c r="M13" s="65">
        <v>6130.7776341999997</v>
      </c>
      <c r="O13" s="65">
        <v>6269.2084800000002</v>
      </c>
      <c r="P13" s="65">
        <v>6381.9407099999999</v>
      </c>
      <c r="Q13" s="65">
        <v>6793.6638683000001</v>
      </c>
      <c r="R13" s="65">
        <v>7587</v>
      </c>
      <c r="T13" s="65">
        <v>7415.6790210999998</v>
      </c>
      <c r="U13" s="65">
        <v>7648.8591060999997</v>
      </c>
      <c r="V13" s="65">
        <v>8024.9684192000004</v>
      </c>
      <c r="W13" s="65">
        <v>8258.1113041999997</v>
      </c>
      <c r="Y13" s="65">
        <v>8483.2559253227591</v>
      </c>
      <c r="Z13" s="65">
        <v>9172.3679941999999</v>
      </c>
      <c r="AA13" s="65">
        <v>9514</v>
      </c>
      <c r="AB13" s="65">
        <v>9623.0100279000017</v>
      </c>
      <c r="AD13" s="65">
        <v>9079</v>
      </c>
      <c r="AE13" s="65">
        <v>9907.3563860000013</v>
      </c>
      <c r="AF13" s="65">
        <v>9796</v>
      </c>
      <c r="AG13" s="65">
        <v>10907.823539999999</v>
      </c>
      <c r="AI13" s="65">
        <v>11063.25686</v>
      </c>
      <c r="AJ13" s="65">
        <v>11734.928980000001</v>
      </c>
      <c r="AK13" s="65"/>
      <c r="AL13" s="65"/>
      <c r="AM13" s="54"/>
    </row>
    <row r="14" spans="1:83" ht="20.399999999999999" customHeight="1" x14ac:dyDescent="0.35">
      <c r="A14" s="1"/>
      <c r="C14" s="20" t="s">
        <v>99</v>
      </c>
      <c r="E14" s="66">
        <v>4794.4006099999997</v>
      </c>
      <c r="F14" s="66">
        <v>4682</v>
      </c>
      <c r="G14" s="66">
        <v>4844</v>
      </c>
      <c r="H14" s="66">
        <v>4782.8569235000004</v>
      </c>
      <c r="J14" s="66">
        <v>4774.0924635000001</v>
      </c>
      <c r="K14" s="66">
        <v>4812</v>
      </c>
      <c r="L14" s="66">
        <v>5146</v>
      </c>
      <c r="M14" s="66">
        <v>5965.7092241999999</v>
      </c>
      <c r="O14" s="66">
        <v>6104.1400700000004</v>
      </c>
      <c r="P14" s="66">
        <v>6216.8723</v>
      </c>
      <c r="Q14" s="66">
        <v>6628.5954583000002</v>
      </c>
      <c r="R14" s="66">
        <v>7381</v>
      </c>
      <c r="T14" s="66">
        <v>7210.0269011</v>
      </c>
      <c r="U14" s="66">
        <v>7443.2069861</v>
      </c>
      <c r="V14" s="66">
        <v>7819.3162991999998</v>
      </c>
      <c r="W14" s="66">
        <v>8006.0524242000001</v>
      </c>
      <c r="Y14" s="66">
        <v>8231.1970453227605</v>
      </c>
      <c r="Z14" s="66">
        <v>8920.3091141999994</v>
      </c>
      <c r="AA14" s="66">
        <v>9262</v>
      </c>
      <c r="AB14" s="66">
        <v>9261.5561579000023</v>
      </c>
      <c r="AD14" s="66">
        <v>8717</v>
      </c>
      <c r="AE14" s="66">
        <v>9545.9025160000019</v>
      </c>
      <c r="AF14" s="66">
        <v>9435</v>
      </c>
      <c r="AG14" s="66">
        <v>10340.23079</v>
      </c>
      <c r="AI14" s="66">
        <v>10495.66411</v>
      </c>
      <c r="AJ14" s="66">
        <v>11167.336230000001</v>
      </c>
      <c r="AK14" s="66"/>
      <c r="AL14" s="66"/>
      <c r="AM14" s="54"/>
    </row>
    <row r="15" spans="1:83" ht="20.399999999999999" customHeight="1" x14ac:dyDescent="0.35">
      <c r="A15" s="1"/>
      <c r="C15" s="20" t="s">
        <v>100</v>
      </c>
      <c r="E15" s="66">
        <v>142.595</v>
      </c>
      <c r="F15" s="66">
        <v>143</v>
      </c>
      <c r="G15" s="66">
        <v>143</v>
      </c>
      <c r="H15" s="66">
        <v>176.422</v>
      </c>
      <c r="J15" s="66">
        <v>176.422</v>
      </c>
      <c r="K15" s="66">
        <v>176</v>
      </c>
      <c r="L15" s="66">
        <v>176</v>
      </c>
      <c r="M15" s="66">
        <v>165.06841</v>
      </c>
      <c r="O15" s="66">
        <v>165.06841</v>
      </c>
      <c r="P15" s="66">
        <v>165.06841</v>
      </c>
      <c r="Q15" s="66">
        <v>165.06841</v>
      </c>
      <c r="R15" s="66">
        <v>205.65212</v>
      </c>
      <c r="T15" s="66">
        <v>205.65212</v>
      </c>
      <c r="U15" s="66">
        <v>205.65212</v>
      </c>
      <c r="V15" s="66">
        <v>205.65212</v>
      </c>
      <c r="W15" s="66">
        <v>252.05887999999999</v>
      </c>
      <c r="Y15" s="66">
        <v>252.05887999999999</v>
      </c>
      <c r="Z15" s="66">
        <v>252.05887999999999</v>
      </c>
      <c r="AA15" s="66">
        <v>252</v>
      </c>
      <c r="AB15" s="66">
        <v>361.45386999999999</v>
      </c>
      <c r="AD15" s="66">
        <v>361</v>
      </c>
      <c r="AE15" s="66">
        <v>361.45386999999999</v>
      </c>
      <c r="AF15" s="66">
        <v>361</v>
      </c>
      <c r="AG15" s="66">
        <v>567.59275000000002</v>
      </c>
      <c r="AI15" s="66">
        <v>567.59275000000002</v>
      </c>
      <c r="AJ15" s="66">
        <v>567.59275000000002</v>
      </c>
      <c r="AK15" s="66"/>
      <c r="AL15" s="66"/>
      <c r="AM15" s="54"/>
    </row>
    <row r="16" spans="1:83" ht="20.399999999999999" customHeight="1" x14ac:dyDescent="0.35">
      <c r="A16" s="1" t="s">
        <v>101</v>
      </c>
      <c r="C16" s="55" t="s">
        <v>102</v>
      </c>
      <c r="E16" s="65">
        <v>45390.872770809998</v>
      </c>
      <c r="F16" s="65">
        <v>42633</v>
      </c>
      <c r="G16" s="65">
        <v>39378</v>
      </c>
      <c r="H16" s="65">
        <v>34519.427819999997</v>
      </c>
      <c r="J16" s="65">
        <v>42371.959069999997</v>
      </c>
      <c r="K16" s="65">
        <v>46001</v>
      </c>
      <c r="L16" s="65">
        <v>51225</v>
      </c>
      <c r="M16" s="65">
        <v>54473.654269999999</v>
      </c>
      <c r="O16" s="65">
        <v>56642.085899999998</v>
      </c>
      <c r="P16" s="65">
        <v>57545.369870000002</v>
      </c>
      <c r="Q16" s="65">
        <v>60767.053800000002</v>
      </c>
      <c r="R16" s="65">
        <v>57309</v>
      </c>
      <c r="T16" s="65">
        <v>56430.022190000003</v>
      </c>
      <c r="U16" s="65">
        <v>62629.154909999997</v>
      </c>
      <c r="V16" s="65">
        <v>65263.664420000001</v>
      </c>
      <c r="W16" s="65">
        <v>66272.912909999999</v>
      </c>
      <c r="Y16" s="65">
        <v>75232.188074583901</v>
      </c>
      <c r="Z16" s="65">
        <v>73390.267340000006</v>
      </c>
      <c r="AA16" s="65">
        <v>76755</v>
      </c>
      <c r="AB16" s="65">
        <v>69213.987293137936</v>
      </c>
      <c r="AD16" s="65">
        <v>73012</v>
      </c>
      <c r="AE16" s="65">
        <v>75191.080052080681</v>
      </c>
      <c r="AF16" s="65">
        <v>83043</v>
      </c>
      <c r="AG16" s="65">
        <v>102324.23900060631</v>
      </c>
      <c r="AI16" s="65">
        <v>91083.752489999999</v>
      </c>
      <c r="AJ16" s="65">
        <v>117814.70710999999</v>
      </c>
      <c r="AK16" s="65"/>
      <c r="AL16" s="65"/>
      <c r="AM16" s="54"/>
    </row>
    <row r="17" spans="1:42" ht="20.399999999999999" customHeight="1" x14ac:dyDescent="0.35">
      <c r="A17" s="1" t="s">
        <v>103</v>
      </c>
      <c r="C17" s="20" t="s">
        <v>104</v>
      </c>
      <c r="E17" s="66">
        <v>35315.327369999999</v>
      </c>
      <c r="F17" s="66">
        <v>33264</v>
      </c>
      <c r="G17" s="66">
        <v>28871</v>
      </c>
      <c r="H17" s="66">
        <v>23790.450830000002</v>
      </c>
      <c r="J17" s="66">
        <v>31782.76197</v>
      </c>
      <c r="K17" s="66">
        <v>34098</v>
      </c>
      <c r="L17" s="66">
        <v>33312</v>
      </c>
      <c r="M17" s="66">
        <v>34517.535640000002</v>
      </c>
      <c r="O17" s="66">
        <v>38809.788520000002</v>
      </c>
      <c r="P17" s="66">
        <v>39056.731950000001</v>
      </c>
      <c r="Q17" s="66">
        <v>38777.160219999998</v>
      </c>
      <c r="R17" s="66">
        <v>36825</v>
      </c>
      <c r="T17" s="66">
        <f>37405.41+14.854</f>
        <v>37420.264000000003</v>
      </c>
      <c r="U17" s="66">
        <v>35818.29855</v>
      </c>
      <c r="V17" s="66">
        <f>35174.79665+14.854</f>
        <v>35189.650649999996</v>
      </c>
      <c r="W17" s="66">
        <v>35531.118909999997</v>
      </c>
      <c r="Y17" s="66">
        <v>38945.815159999998</v>
      </c>
      <c r="Z17" s="66">
        <v>39454.806040000003</v>
      </c>
      <c r="AA17" s="66">
        <v>40705</v>
      </c>
      <c r="AB17" s="66">
        <v>36601.261890000002</v>
      </c>
      <c r="AD17" s="66">
        <v>32427</v>
      </c>
      <c r="AE17" s="66">
        <v>37971.503889999993</v>
      </c>
      <c r="AF17" s="66">
        <v>47255</v>
      </c>
      <c r="AG17" s="66">
        <v>56285.434950000003</v>
      </c>
      <c r="AI17" s="66">
        <v>49482.523289999997</v>
      </c>
      <c r="AJ17" s="66">
        <v>81843.030709999992</v>
      </c>
      <c r="AK17" s="66"/>
      <c r="AL17" s="66"/>
      <c r="AM17" s="54"/>
    </row>
    <row r="18" spans="1:42" ht="20.399999999999999" customHeight="1" x14ac:dyDescent="0.35">
      <c r="A18" s="1" t="s">
        <v>105</v>
      </c>
      <c r="C18" s="20" t="s">
        <v>106</v>
      </c>
      <c r="E18" s="66">
        <v>10075.545400810001</v>
      </c>
      <c r="F18" s="66">
        <v>9369</v>
      </c>
      <c r="G18" s="66">
        <v>10507</v>
      </c>
      <c r="H18" s="66">
        <v>10728.976989999999</v>
      </c>
      <c r="J18" s="66">
        <v>10589.197099999999</v>
      </c>
      <c r="K18" s="66">
        <v>11904</v>
      </c>
      <c r="L18" s="66">
        <v>17913</v>
      </c>
      <c r="M18" s="66">
        <v>19956.118630000001</v>
      </c>
      <c r="O18" s="66">
        <v>17832.29738</v>
      </c>
      <c r="P18" s="66">
        <v>18488.637920000001</v>
      </c>
      <c r="Q18" s="66">
        <v>21989.89358</v>
      </c>
      <c r="R18" s="66">
        <v>20484</v>
      </c>
      <c r="T18" s="66">
        <v>19009.75819</v>
      </c>
      <c r="U18" s="66">
        <v>26810.856360000002</v>
      </c>
      <c r="V18" s="66">
        <v>30074.013770000001</v>
      </c>
      <c r="W18" s="66">
        <v>30741.794000000002</v>
      </c>
      <c r="Y18" s="66">
        <v>36286.372914583902</v>
      </c>
      <c r="Z18" s="66">
        <v>33935.461300000003</v>
      </c>
      <c r="AA18" s="66">
        <v>36050</v>
      </c>
      <c r="AB18" s="66">
        <v>32612.725403137938</v>
      </c>
      <c r="AD18" s="66">
        <v>40585</v>
      </c>
      <c r="AE18" s="66">
        <v>37219.576162080681</v>
      </c>
      <c r="AF18" s="66">
        <v>35787</v>
      </c>
      <c r="AG18" s="66">
        <v>46038.804050606304</v>
      </c>
      <c r="AI18" s="66">
        <v>41601.229200000002</v>
      </c>
      <c r="AJ18" s="66">
        <v>35971.676399999997</v>
      </c>
      <c r="AK18" s="66"/>
      <c r="AL18" s="66"/>
      <c r="AM18" s="54"/>
    </row>
    <row r="19" spans="1:42" ht="20.399999999999999" customHeight="1" x14ac:dyDescent="0.35">
      <c r="A19" s="1"/>
      <c r="C19" s="20" t="s">
        <v>107</v>
      </c>
      <c r="E19" s="66">
        <v>0</v>
      </c>
      <c r="F19" s="66">
        <v>0</v>
      </c>
      <c r="G19" s="66">
        <v>0</v>
      </c>
      <c r="H19" s="66">
        <v>0</v>
      </c>
      <c r="J19" s="66">
        <v>0</v>
      </c>
      <c r="K19" s="66">
        <v>0</v>
      </c>
      <c r="L19" s="66">
        <v>0</v>
      </c>
      <c r="M19" s="66">
        <v>0</v>
      </c>
      <c r="O19" s="66">
        <v>0</v>
      </c>
      <c r="P19" s="66">
        <v>0</v>
      </c>
      <c r="Q19" s="66">
        <v>0</v>
      </c>
      <c r="R19" s="66">
        <v>0</v>
      </c>
      <c r="T19" s="66">
        <v>0</v>
      </c>
      <c r="U19" s="66">
        <v>0</v>
      </c>
      <c r="V19" s="66">
        <v>0</v>
      </c>
      <c r="W19" s="66">
        <v>0</v>
      </c>
      <c r="Y19" s="66">
        <v>0</v>
      </c>
      <c r="Z19" s="66">
        <v>0</v>
      </c>
      <c r="AA19" s="66">
        <v>0</v>
      </c>
      <c r="AB19" s="66">
        <v>0</v>
      </c>
      <c r="AD19" s="66">
        <v>0</v>
      </c>
      <c r="AE19" s="66">
        <v>0</v>
      </c>
      <c r="AF19" s="66">
        <v>0</v>
      </c>
      <c r="AG19" s="66">
        <v>0</v>
      </c>
      <c r="AI19" s="66">
        <v>0</v>
      </c>
      <c r="AJ19" s="66">
        <v>0</v>
      </c>
      <c r="AK19" s="66"/>
      <c r="AL19" s="66"/>
      <c r="AM19" s="54"/>
    </row>
    <row r="20" spans="1:42" ht="20.399999999999999" customHeight="1" x14ac:dyDescent="0.35">
      <c r="A20" s="1"/>
      <c r="C20" s="55" t="s">
        <v>108</v>
      </c>
      <c r="E20" s="65">
        <v>43916</v>
      </c>
      <c r="F20" s="65">
        <v>47802</v>
      </c>
      <c r="G20" s="65">
        <v>49612</v>
      </c>
      <c r="H20" s="65">
        <v>48412.975788700001</v>
      </c>
      <c r="J20" s="65">
        <v>58639.314604255997</v>
      </c>
      <c r="K20" s="65">
        <v>59059</v>
      </c>
      <c r="L20" s="65">
        <v>61155</v>
      </c>
      <c r="M20" s="65">
        <v>60377</v>
      </c>
      <c r="O20" s="65">
        <v>73773.618622306007</v>
      </c>
      <c r="P20" s="65">
        <v>70746.505451135003</v>
      </c>
      <c r="Q20" s="65">
        <v>77333.261067822998</v>
      </c>
      <c r="R20" s="65">
        <v>75468</v>
      </c>
      <c r="T20" s="65">
        <v>78280.725677049995</v>
      </c>
      <c r="U20" s="65">
        <v>97901.12282592</v>
      </c>
      <c r="V20" s="65">
        <v>86883.919268906</v>
      </c>
      <c r="W20" s="65">
        <v>84554.864029999997</v>
      </c>
      <c r="Y20" s="65">
        <v>88802.191300000006</v>
      </c>
      <c r="Z20" s="65">
        <v>84314.945370000001</v>
      </c>
      <c r="AA20" s="65">
        <v>80836</v>
      </c>
      <c r="AB20" s="65">
        <v>73240.314350000001</v>
      </c>
      <c r="AD20" s="65">
        <v>91792</v>
      </c>
      <c r="AE20" s="65">
        <v>87480.894578237407</v>
      </c>
      <c r="AF20" s="65">
        <v>82462</v>
      </c>
      <c r="AG20" s="65">
        <v>99687.020432256002</v>
      </c>
      <c r="AI20" s="65">
        <v>129899.1272</v>
      </c>
      <c r="AJ20" s="65">
        <v>133531.06883</v>
      </c>
      <c r="AK20" s="65"/>
      <c r="AL20" s="65"/>
      <c r="AM20" s="54"/>
    </row>
    <row r="21" spans="1:42" ht="20.399999999999999" customHeight="1" x14ac:dyDescent="0.35">
      <c r="A21" s="1" t="s">
        <v>109</v>
      </c>
      <c r="C21" s="20" t="s">
        <v>104</v>
      </c>
      <c r="E21" s="66">
        <v>3346.4503099999997</v>
      </c>
      <c r="F21" s="66">
        <v>2624</v>
      </c>
      <c r="G21" s="66">
        <v>1163</v>
      </c>
      <c r="H21" s="66">
        <v>1172.4963499999999</v>
      </c>
      <c r="J21" s="66">
        <v>1177.2659000000001</v>
      </c>
      <c r="K21" s="66">
        <v>1182</v>
      </c>
      <c r="L21" s="66">
        <v>1187</v>
      </c>
      <c r="M21" s="66">
        <v>1972.1953000000001</v>
      </c>
      <c r="O21" s="66">
        <v>2295.6693799999998</v>
      </c>
      <c r="P21" s="66">
        <v>2271.0355599999998</v>
      </c>
      <c r="Q21" s="66">
        <v>2159.1229499999999</v>
      </c>
      <c r="R21" s="66">
        <v>1835</v>
      </c>
      <c r="T21" s="66">
        <v>1991.2358300000001</v>
      </c>
      <c r="U21" s="66">
        <v>2117.89453</v>
      </c>
      <c r="V21" s="66">
        <v>2111.15616</v>
      </c>
      <c r="W21" s="66">
        <v>1404.5986</v>
      </c>
      <c r="Y21" s="66">
        <v>1494.4182499999999</v>
      </c>
      <c r="Z21" s="66">
        <v>1683.10798</v>
      </c>
      <c r="AA21" s="66">
        <v>2163</v>
      </c>
      <c r="AB21" s="66">
        <v>2542.4531899999997</v>
      </c>
      <c r="AD21" s="66">
        <v>2746</v>
      </c>
      <c r="AE21" s="66">
        <v>2518.5541799999996</v>
      </c>
      <c r="AF21" s="66">
        <v>2587</v>
      </c>
      <c r="AG21" s="66">
        <v>5122.7631500000007</v>
      </c>
      <c r="AI21" s="66">
        <v>5548.7690199999997</v>
      </c>
      <c r="AJ21" s="66">
        <v>5453.6219600000004</v>
      </c>
      <c r="AK21" s="66"/>
      <c r="AL21" s="66"/>
      <c r="AM21" s="54"/>
    </row>
    <row r="22" spans="1:42" ht="20.399999999999999" customHeight="1" x14ac:dyDescent="0.35">
      <c r="A22" s="1" t="s">
        <v>110</v>
      </c>
      <c r="C22" s="20" t="s">
        <v>111</v>
      </c>
      <c r="E22" s="66">
        <v>4261.7136300000002</v>
      </c>
      <c r="F22" s="66">
        <v>4367</v>
      </c>
      <c r="G22" s="66">
        <v>4619</v>
      </c>
      <c r="H22" s="66">
        <v>4928.9438499999997</v>
      </c>
      <c r="J22" s="66">
        <v>5083.42958</v>
      </c>
      <c r="K22" s="66">
        <v>5521</v>
      </c>
      <c r="L22" s="66">
        <v>11048</v>
      </c>
      <c r="M22" s="66">
        <v>7729.0016299999997</v>
      </c>
      <c r="O22" s="66">
        <v>7460.0091400000001</v>
      </c>
      <c r="P22" s="66">
        <v>8034.2138800000002</v>
      </c>
      <c r="Q22" s="66">
        <v>9154.3381931610002</v>
      </c>
      <c r="R22" s="66">
        <v>9035</v>
      </c>
      <c r="T22" s="66">
        <v>9018.8534899999995</v>
      </c>
      <c r="U22" s="66">
        <v>11433.40999</v>
      </c>
      <c r="V22" s="66">
        <v>12538.353230000001</v>
      </c>
      <c r="W22" s="66">
        <v>13247.82574</v>
      </c>
      <c r="Y22" s="66">
        <v>13714.18626</v>
      </c>
      <c r="Z22" s="66">
        <v>14187.987440000001</v>
      </c>
      <c r="AA22" s="66">
        <v>16269</v>
      </c>
      <c r="AB22" s="66">
        <v>16665.435750000001</v>
      </c>
      <c r="AD22" s="66">
        <v>18623</v>
      </c>
      <c r="AE22" s="66">
        <v>18392.964948237412</v>
      </c>
      <c r="AF22" s="66">
        <v>17037</v>
      </c>
      <c r="AG22" s="66">
        <v>20735.320292256001</v>
      </c>
      <c r="AI22" s="66">
        <v>19925.83915</v>
      </c>
      <c r="AJ22" s="66">
        <v>19656.187399999999</v>
      </c>
      <c r="AK22" s="66"/>
      <c r="AL22" s="66"/>
      <c r="AM22" s="54"/>
    </row>
    <row r="23" spans="1:42" ht="20.399999999999999" customHeight="1" x14ac:dyDescent="0.35">
      <c r="A23" s="1"/>
      <c r="C23" s="20" t="s">
        <v>112</v>
      </c>
      <c r="E23" s="66">
        <v>34698</v>
      </c>
      <c r="F23" s="66">
        <v>33782</v>
      </c>
      <c r="G23" s="66">
        <v>36260</v>
      </c>
      <c r="H23" s="66">
        <v>35879</v>
      </c>
      <c r="J23" s="66">
        <v>44434</v>
      </c>
      <c r="K23" s="66">
        <v>43758</v>
      </c>
      <c r="L23" s="66">
        <v>39055</v>
      </c>
      <c r="M23" s="66">
        <v>43443.161599999999</v>
      </c>
      <c r="O23" s="66">
        <v>50694</v>
      </c>
      <c r="P23" s="66">
        <v>49383</v>
      </c>
      <c r="Q23" s="66">
        <v>54302</v>
      </c>
      <c r="R23" s="66">
        <v>52310</v>
      </c>
      <c r="T23" s="66">
        <v>53245.255187540002</v>
      </c>
      <c r="U23" s="66">
        <v>63170.005981743998</v>
      </c>
      <c r="V23" s="66">
        <v>59749.689368851999</v>
      </c>
      <c r="W23" s="66">
        <v>59116.898229999999</v>
      </c>
      <c r="Y23" s="66">
        <v>60084.326580000001</v>
      </c>
      <c r="Z23" s="66">
        <v>56113</v>
      </c>
      <c r="AA23" s="66">
        <v>48136.126049999999</v>
      </c>
      <c r="AB23" s="66">
        <v>49935.68993</v>
      </c>
      <c r="AD23" s="66">
        <v>56175.199489999999</v>
      </c>
      <c r="AE23" s="66">
        <v>49447.826930000003</v>
      </c>
      <c r="AF23" s="66">
        <v>48129</v>
      </c>
      <c r="AG23" s="66">
        <v>59009.192089999997</v>
      </c>
      <c r="AI23" s="66">
        <v>83606.273050000003</v>
      </c>
      <c r="AJ23" s="66">
        <v>87828.824229999998</v>
      </c>
      <c r="AK23" s="66"/>
      <c r="AL23" s="66"/>
      <c r="AM23" s="54"/>
    </row>
    <row r="24" spans="1:42" ht="20.399999999999999" customHeight="1" x14ac:dyDescent="0.35">
      <c r="A24" s="1"/>
      <c r="C24" s="20" t="s">
        <v>113</v>
      </c>
      <c r="E24" s="66">
        <v>4.564999739999883</v>
      </c>
      <c r="F24" s="66">
        <v>17</v>
      </c>
      <c r="G24" s="66">
        <v>9</v>
      </c>
      <c r="H24" s="66">
        <v>7.3420004699998502</v>
      </c>
      <c r="J24" s="66">
        <v>96.500004883999907</v>
      </c>
      <c r="K24" s="66">
        <v>68</v>
      </c>
      <c r="L24" s="66">
        <v>495</v>
      </c>
      <c r="M24" s="66">
        <v>0</v>
      </c>
      <c r="O24" s="66">
        <v>347.824996153999</v>
      </c>
      <c r="P24" s="66">
        <v>61.335316285000197</v>
      </c>
      <c r="Q24" s="66">
        <v>102.404997915</v>
      </c>
      <c r="R24" s="66">
        <v>14.842000000000001</v>
      </c>
      <c r="T24" s="66">
        <v>104.28699634</v>
      </c>
      <c r="U24" s="66">
        <v>32.519001920000598</v>
      </c>
      <c r="V24" s="66">
        <v>1.9999966025352501E-7</v>
      </c>
      <c r="W24" s="66">
        <v>34.116999999999997</v>
      </c>
      <c r="Y24" s="66">
        <v>2.0000000111758702E-4</v>
      </c>
      <c r="Z24" s="66">
        <v>0</v>
      </c>
      <c r="AA24" s="66">
        <v>0</v>
      </c>
      <c r="AB24" s="66">
        <v>102.881</v>
      </c>
      <c r="AD24" s="66">
        <v>0</v>
      </c>
      <c r="AE24" s="66">
        <v>0</v>
      </c>
      <c r="AF24" s="66">
        <v>1791</v>
      </c>
      <c r="AG24" s="66">
        <v>1876.694</v>
      </c>
      <c r="AI24" s="66">
        <v>2143.7689999999998</v>
      </c>
      <c r="AJ24" s="66">
        <v>154.84</v>
      </c>
      <c r="AK24" s="66"/>
      <c r="AL24" s="66"/>
      <c r="AM24" s="54"/>
    </row>
    <row r="25" spans="1:42" ht="20.399999999999999" customHeight="1" x14ac:dyDescent="0.35">
      <c r="A25" s="1"/>
      <c r="C25" s="20" t="s">
        <v>114</v>
      </c>
      <c r="E25" s="66">
        <v>1605.48113745</v>
      </c>
      <c r="F25" s="66">
        <v>1781</v>
      </c>
      <c r="G25" s="66">
        <v>1750</v>
      </c>
      <c r="H25" s="66">
        <v>2258.0205764100001</v>
      </c>
      <c r="J25" s="66">
        <v>2483.0173215</v>
      </c>
      <c r="K25" s="66">
        <v>2161</v>
      </c>
      <c r="L25" s="66">
        <v>2238</v>
      </c>
      <c r="M25" s="66">
        <v>2425.9950948800001</v>
      </c>
      <c r="O25" s="66">
        <v>2859.518001206</v>
      </c>
      <c r="P25" s="66">
        <v>2891.6534348499999</v>
      </c>
      <c r="Q25" s="66">
        <v>2787.285703127</v>
      </c>
      <c r="R25" s="66">
        <v>2548</v>
      </c>
      <c r="T25" s="66">
        <v>2604.72511317</v>
      </c>
      <c r="U25" s="66">
        <v>2604.4862571200001</v>
      </c>
      <c r="V25" s="66">
        <v>2669.8373187060001</v>
      </c>
      <c r="W25" s="66">
        <v>2795.2941099999998</v>
      </c>
      <c r="Y25" s="66">
        <v>3067.9065300000002</v>
      </c>
      <c r="Z25" s="66">
        <v>3021.3251500000001</v>
      </c>
      <c r="AA25" s="66">
        <v>3261</v>
      </c>
      <c r="AB25" s="66">
        <v>672.48831999999993</v>
      </c>
      <c r="AD25" s="66">
        <v>3936.5909999999999</v>
      </c>
      <c r="AE25" s="66">
        <v>3876.3978800000004</v>
      </c>
      <c r="AF25" s="66">
        <v>3804</v>
      </c>
      <c r="AG25" s="66">
        <v>4212.7788799999998</v>
      </c>
      <c r="AI25" s="66">
        <v>4538.4288099999994</v>
      </c>
      <c r="AJ25" s="66">
        <v>4783.6339399999997</v>
      </c>
      <c r="AK25" s="66"/>
      <c r="AL25" s="66"/>
      <c r="AM25" s="54"/>
    </row>
    <row r="26" spans="1:42" ht="20.399999999999999" customHeight="1" x14ac:dyDescent="0.35">
      <c r="A26" s="1"/>
      <c r="C26" s="20" t="s">
        <v>115</v>
      </c>
      <c r="E26" s="66">
        <v>0</v>
      </c>
      <c r="F26" s="66">
        <v>5231</v>
      </c>
      <c r="G26" s="66">
        <v>5811</v>
      </c>
      <c r="H26" s="66">
        <v>4167.1730118199994</v>
      </c>
      <c r="I26">
        <v>0</v>
      </c>
      <c r="J26" s="66">
        <v>5365.1017978719974</v>
      </c>
      <c r="K26" s="66">
        <v>6368</v>
      </c>
      <c r="L26" s="66">
        <v>7132</v>
      </c>
      <c r="M26" s="66">
        <v>4806.8384000000005</v>
      </c>
      <c r="N26">
        <v>0</v>
      </c>
      <c r="O26" s="66">
        <v>10116.597104945999</v>
      </c>
      <c r="P26" s="66">
        <v>8105.2672600000005</v>
      </c>
      <c r="Q26" s="66">
        <v>8828.1092236199984</v>
      </c>
      <c r="R26" s="66">
        <v>9726</v>
      </c>
      <c r="S26">
        <v>0</v>
      </c>
      <c r="T26" s="66">
        <v>11316.369059999997</v>
      </c>
      <c r="U26" s="66">
        <v>18542.807065135996</v>
      </c>
      <c r="V26" s="66">
        <v>9814.8831911480011</v>
      </c>
      <c r="W26" s="66">
        <v>7956.1303499999995</v>
      </c>
      <c r="Y26" s="66">
        <v>10441.35348</v>
      </c>
      <c r="Z26" s="66">
        <v>9310</v>
      </c>
      <c r="AA26" s="66">
        <v>11006.873950000001</v>
      </c>
      <c r="AB26" s="66">
        <v>3321.366160000005</v>
      </c>
      <c r="AD26" s="66">
        <v>10310.778350000001</v>
      </c>
      <c r="AE26" s="66">
        <v>13245.15064</v>
      </c>
      <c r="AF26" s="66">
        <v>9113</v>
      </c>
      <c r="AG26" s="66">
        <v>8730.272020000004</v>
      </c>
      <c r="AI26" s="66">
        <v>14136.04817</v>
      </c>
      <c r="AJ26" s="66">
        <v>15653.961300000001</v>
      </c>
      <c r="AK26" s="66"/>
      <c r="AL26" s="66"/>
      <c r="AM26" s="54"/>
    </row>
    <row r="27" spans="1:42" ht="20.399999999999999" customHeight="1" x14ac:dyDescent="0.35">
      <c r="A27" s="1"/>
      <c r="C27" s="55" t="s">
        <v>116</v>
      </c>
      <c r="E27" s="65">
        <v>1815.2493199999999</v>
      </c>
      <c r="F27" s="65">
        <v>1736</v>
      </c>
      <c r="G27" s="65">
        <v>1656</v>
      </c>
      <c r="H27" s="65">
        <v>1576.6189099999999</v>
      </c>
      <c r="J27" s="65">
        <v>1497.0754400000001</v>
      </c>
      <c r="K27" s="65">
        <v>1418</v>
      </c>
      <c r="L27" s="65">
        <v>1338</v>
      </c>
      <c r="M27" s="65">
        <v>2437</v>
      </c>
      <c r="O27" s="65">
        <v>2350.4149653125</v>
      </c>
      <c r="P27" s="65">
        <v>2157.5202757500001</v>
      </c>
      <c r="Q27" s="65">
        <v>3296.1878542499999</v>
      </c>
      <c r="R27" s="65">
        <v>3692</v>
      </c>
      <c r="T27" s="65">
        <v>3565</v>
      </c>
      <c r="U27" s="65">
        <v>3431.8051057500002</v>
      </c>
      <c r="V27" s="65">
        <v>3254.4274357499999</v>
      </c>
      <c r="W27" s="65">
        <v>3115.78975575</v>
      </c>
      <c r="Y27" s="65">
        <v>3230.8069057500002</v>
      </c>
      <c r="Z27" s="65">
        <v>4331.8325257500001</v>
      </c>
      <c r="AA27" s="65">
        <v>3668</v>
      </c>
      <c r="AB27" s="65">
        <v>3276.5456757500006</v>
      </c>
      <c r="AD27" s="65">
        <v>3158</v>
      </c>
      <c r="AE27" s="65">
        <v>3038.4545957500004</v>
      </c>
      <c r="AF27" s="65">
        <v>2920</v>
      </c>
      <c r="AG27" s="65">
        <v>2802.6558157499999</v>
      </c>
      <c r="AI27" s="65">
        <v>2686.8915499999998</v>
      </c>
      <c r="AJ27" s="65">
        <v>2572.25756</v>
      </c>
      <c r="AK27" s="65"/>
      <c r="AL27" s="65"/>
      <c r="AN27" s="70"/>
      <c r="AO27" s="70"/>
    </row>
    <row r="28" spans="1:42" s="57" customFormat="1" ht="20.399999999999999" customHeight="1" x14ac:dyDescent="0.35">
      <c r="A28" s="1"/>
      <c r="C28" s="58" t="s">
        <v>117</v>
      </c>
      <c r="E28" s="71">
        <v>137052</v>
      </c>
      <c r="F28" s="71">
        <v>140192</v>
      </c>
      <c r="G28" s="71">
        <v>142323</v>
      </c>
      <c r="H28" s="71">
        <v>170177.370140632</v>
      </c>
      <c r="J28" s="71">
        <v>191574.91418562201</v>
      </c>
      <c r="K28" s="71">
        <v>198722</v>
      </c>
      <c r="L28" s="71">
        <v>210608</v>
      </c>
      <c r="M28" s="71">
        <v>217633.26754811301</v>
      </c>
      <c r="O28" s="71">
        <v>238644.58945463799</v>
      </c>
      <c r="P28" s="71">
        <v>238255</v>
      </c>
      <c r="Q28" s="71">
        <v>252349.36923126699</v>
      </c>
      <c r="R28" s="71">
        <v>252097</v>
      </c>
      <c r="T28" s="71">
        <v>255692</v>
      </c>
      <c r="U28" s="71">
        <v>280374.96554378601</v>
      </c>
      <c r="V28" s="71">
        <v>274246.03319840599</v>
      </c>
      <c r="W28" s="71">
        <v>274867.05502959399</v>
      </c>
      <c r="Y28" s="71">
        <v>290391.55227421399</v>
      </c>
      <c r="Z28" s="71">
        <v>288377.78914760699</v>
      </c>
      <c r="AA28" s="71">
        <v>290499</v>
      </c>
      <c r="AB28" s="71">
        <v>278696.00880595006</v>
      </c>
      <c r="AD28" s="71">
        <v>301577</v>
      </c>
      <c r="AE28" s="71">
        <v>302275.79623663501</v>
      </c>
      <c r="AF28" s="71">
        <v>308902</v>
      </c>
      <c r="AG28" s="71">
        <v>347462.24326786521</v>
      </c>
      <c r="AI28" s="71">
        <v>369581.88999999996</v>
      </c>
      <c r="AJ28" s="71">
        <v>402926.97012999997</v>
      </c>
      <c r="AK28" s="71"/>
      <c r="AL28" s="71"/>
      <c r="AN28" s="72"/>
      <c r="AO28" s="72"/>
      <c r="AP28" s="72"/>
    </row>
    <row r="29" spans="1:42" x14ac:dyDescent="0.35">
      <c r="A29" s="1"/>
    </row>
    <row r="30" spans="1:42" x14ac:dyDescent="0.35">
      <c r="A30" s="1"/>
    </row>
    <row r="31" spans="1:42" x14ac:dyDescent="0.35">
      <c r="A31" s="1"/>
    </row>
    <row r="32" spans="1:42" x14ac:dyDescent="0.35">
      <c r="A32" s="1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H32" s="73"/>
      <c r="AI32" s="73"/>
      <c r="AJ32" s="73"/>
    </row>
    <row r="33" spans="1:36" x14ac:dyDescent="0.35">
      <c r="A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H33" s="2"/>
      <c r="AI33" s="2"/>
      <c r="AJ33" s="2"/>
    </row>
    <row r="34" spans="1:36" x14ac:dyDescent="0.35">
      <c r="A34" s="1"/>
    </row>
    <row r="35" spans="1:36" x14ac:dyDescent="0.35">
      <c r="A35" s="1"/>
    </row>
    <row r="36" spans="1:36" x14ac:dyDescent="0.35">
      <c r="A36" s="1"/>
    </row>
    <row r="37" spans="1:36" x14ac:dyDescent="0.35">
      <c r="A37" s="1"/>
    </row>
    <row r="38" spans="1:36" x14ac:dyDescent="0.35">
      <c r="A38" s="1"/>
    </row>
    <row r="39" spans="1:36" x14ac:dyDescent="0.35">
      <c r="A39" s="1"/>
    </row>
    <row r="40" spans="1:36" x14ac:dyDescent="0.35">
      <c r="A40" s="1"/>
    </row>
  </sheetData>
  <pageMargins left="0.25" right="0.25" top="0.75" bottom="0.75" header="0.3" footer="0.3"/>
  <pageSetup paperSize="9" scale="67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F3DF-6151-4151-B373-A9AF1C9B59FC}">
  <sheetPr>
    <tabColor rgb="FFFFFFCC"/>
    <pageSetUpPr fitToPage="1"/>
  </sheetPr>
  <dimension ref="A1:CE99"/>
  <sheetViews>
    <sheetView showGridLines="0" zoomScale="90" zoomScaleNormal="90" workbookViewId="0">
      <pane xSplit="3" ySplit="2" topLeftCell="D3" activePane="bottomRight" state="frozen"/>
      <selection activeCell="AE14" sqref="AE14"/>
      <selection pane="topRight" activeCell="AE14" sqref="AE14"/>
      <selection pane="bottomLeft" activeCell="AE14" sqref="AE14"/>
      <selection pane="bottomRight" activeCell="AK1" sqref="AK1:AL1048576"/>
    </sheetView>
  </sheetViews>
  <sheetFormatPr defaultRowHeight="14.5" outlineLevelCol="1" x14ac:dyDescent="0.35"/>
  <cols>
    <col min="1" max="1" width="2.6328125" hidden="1" customWidth="1" outlineLevel="1"/>
    <col min="2" max="2" width="2.90625" customWidth="1" collapsed="1"/>
    <col min="3" max="3" width="57.54296875" style="40" customWidth="1"/>
    <col min="4" max="4" width="1.08984375" hidden="1" customWidth="1" outlineLevel="1"/>
    <col min="5" max="8" width="0" hidden="1" customWidth="1" outlineLevel="1"/>
    <col min="9" max="9" width="1.08984375" hidden="1" customWidth="1" outlineLevel="1"/>
    <col min="10" max="13" width="0" hidden="1" customWidth="1" outlineLevel="1"/>
    <col min="14" max="14" width="1.08984375" customWidth="1" collapsed="1"/>
    <col min="19" max="19" width="1.08984375" customWidth="1"/>
    <col min="24" max="24" width="1.08984375" customWidth="1"/>
    <col min="29" max="29" width="1.08984375" customWidth="1"/>
    <col min="34" max="34" width="1.08984375" customWidth="1"/>
    <col min="37" max="38" width="0" hidden="1" customWidth="1" outlineLevel="1"/>
    <col min="39" max="39" width="8.90625" collapsed="1"/>
    <col min="40" max="40" width="40.1796875" customWidth="1"/>
    <col min="41" max="41" width="8.90625" style="54"/>
  </cols>
  <sheetData>
    <row r="1" spans="1:83" ht="22.25" customHeight="1" x14ac:dyDescent="0.35">
      <c r="C1"/>
      <c r="AO1" s="52"/>
    </row>
    <row r="2" spans="1:83" ht="26.4" customHeight="1" thickBot="1" x14ac:dyDescent="0.4">
      <c r="C2" s="74" t="s">
        <v>118</v>
      </c>
      <c r="E2" s="5" t="s">
        <v>1</v>
      </c>
      <c r="F2" s="5" t="s">
        <v>2</v>
      </c>
      <c r="G2" s="5" t="s">
        <v>3</v>
      </c>
      <c r="H2" s="5">
        <v>2015</v>
      </c>
      <c r="J2" s="5" t="s">
        <v>4</v>
      </c>
      <c r="K2" s="5" t="s">
        <v>5</v>
      </c>
      <c r="L2" s="5" t="s">
        <v>6</v>
      </c>
      <c r="M2" s="5">
        <v>2016</v>
      </c>
      <c r="O2" s="5" t="s">
        <v>7</v>
      </c>
      <c r="P2" s="5" t="s">
        <v>8</v>
      </c>
      <c r="Q2" s="5" t="s">
        <v>9</v>
      </c>
      <c r="R2" s="5">
        <v>2017</v>
      </c>
      <c r="T2" s="5" t="s">
        <v>10</v>
      </c>
      <c r="U2" s="5" t="s">
        <v>11</v>
      </c>
      <c r="V2" s="5" t="s">
        <v>12</v>
      </c>
      <c r="W2" s="5">
        <v>2018</v>
      </c>
      <c r="Y2" s="5" t="s">
        <v>13</v>
      </c>
      <c r="Z2" s="5" t="s">
        <v>14</v>
      </c>
      <c r="AA2" s="5" t="s">
        <v>15</v>
      </c>
      <c r="AB2" s="5">
        <v>2019</v>
      </c>
      <c r="AD2" s="5" t="s">
        <v>16</v>
      </c>
      <c r="AE2" s="5" t="s">
        <v>17</v>
      </c>
      <c r="AF2" s="5" t="s">
        <v>18</v>
      </c>
      <c r="AG2" s="5">
        <v>2020</v>
      </c>
      <c r="AI2" s="5" t="s">
        <v>19</v>
      </c>
      <c r="AJ2" s="5" t="s">
        <v>20</v>
      </c>
      <c r="AK2" s="5" t="s">
        <v>21</v>
      </c>
      <c r="AL2" s="5">
        <v>2021</v>
      </c>
    </row>
    <row r="3" spans="1:83" ht="13.25" customHeight="1" thickBot="1" x14ac:dyDescent="0.4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>
        <v>25</v>
      </c>
      <c r="Z3" s="1">
        <v>26</v>
      </c>
      <c r="AA3" s="1">
        <v>27</v>
      </c>
      <c r="AB3" s="1">
        <v>28</v>
      </c>
      <c r="AC3" s="1">
        <v>29</v>
      </c>
      <c r="AD3" s="1">
        <v>30</v>
      </c>
      <c r="AE3" s="1">
        <v>31</v>
      </c>
      <c r="AF3" s="1">
        <v>32</v>
      </c>
      <c r="AG3" s="1">
        <v>33</v>
      </c>
      <c r="AH3" s="1">
        <v>34</v>
      </c>
      <c r="AI3" s="1">
        <v>35</v>
      </c>
      <c r="AJ3" s="1">
        <v>36</v>
      </c>
      <c r="AK3" s="1">
        <v>37</v>
      </c>
      <c r="AL3" s="1">
        <v>38</v>
      </c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x14ac:dyDescent="0.35">
      <c r="A4" s="1"/>
      <c r="C4" s="75" t="s">
        <v>119</v>
      </c>
      <c r="E4" s="76"/>
      <c r="F4" s="76"/>
      <c r="G4" s="76"/>
      <c r="H4" s="76"/>
      <c r="I4" s="77"/>
      <c r="J4" s="76"/>
      <c r="K4" s="76"/>
      <c r="L4" s="76"/>
      <c r="M4" s="76"/>
      <c r="N4" s="77"/>
      <c r="O4" s="76"/>
      <c r="P4" s="76"/>
      <c r="Q4" s="76"/>
      <c r="R4" s="76"/>
      <c r="S4" s="77"/>
      <c r="T4" s="76"/>
      <c r="U4" s="76"/>
      <c r="V4" s="76"/>
      <c r="W4" s="76"/>
      <c r="X4" s="77"/>
      <c r="Y4" s="76"/>
      <c r="Z4" s="76"/>
      <c r="AA4" s="76"/>
      <c r="AB4" s="76"/>
      <c r="AC4" s="77"/>
      <c r="AD4" s="76"/>
      <c r="AE4" s="76"/>
      <c r="AF4" s="76"/>
      <c r="AG4" s="76"/>
      <c r="AH4" s="77"/>
      <c r="AI4" s="76"/>
      <c r="AJ4" s="76"/>
      <c r="AK4" s="76"/>
      <c r="AL4" s="76"/>
      <c r="AN4" s="3"/>
      <c r="AO4" s="63"/>
    </row>
    <row r="5" spans="1:83" x14ac:dyDescent="0.35">
      <c r="A5" s="1"/>
      <c r="C5" s="78" t="s">
        <v>120</v>
      </c>
      <c r="E5" s="79">
        <v>4236.6740690619899</v>
      </c>
      <c r="F5" s="79">
        <v>6893</v>
      </c>
      <c r="G5" s="79">
        <v>11292</v>
      </c>
      <c r="H5" s="79">
        <v>14163</v>
      </c>
      <c r="I5" s="77"/>
      <c r="J5" s="79">
        <v>4230.7683177859999</v>
      </c>
      <c r="K5" s="79">
        <v>8146</v>
      </c>
      <c r="L5" s="79">
        <v>13730</v>
      </c>
      <c r="M5" s="79">
        <v>16775.739735519801</v>
      </c>
      <c r="N5" s="77"/>
      <c r="O5" s="79">
        <v>6481.7143470660303</v>
      </c>
      <c r="P5" s="79">
        <v>10375</v>
      </c>
      <c r="Q5" s="79">
        <v>13989.9637887399</v>
      </c>
      <c r="R5" s="79">
        <v>18725.832754739</v>
      </c>
      <c r="S5" s="77"/>
      <c r="T5" s="79">
        <v>2467.6917715519799</v>
      </c>
      <c r="U5" s="79">
        <v>2810.1039836201198</v>
      </c>
      <c r="V5" s="79">
        <v>5275.1974518249499</v>
      </c>
      <c r="W5" s="79">
        <v>7744.1382681840296</v>
      </c>
      <c r="X5" s="77"/>
      <c r="Y5" s="79">
        <v>2665.2722195157098</v>
      </c>
      <c r="Z5" s="79">
        <v>7232.1118161818904</v>
      </c>
      <c r="AA5" s="79">
        <v>10480.431822425184</v>
      </c>
      <c r="AB5" s="79">
        <v>15303.353584472801</v>
      </c>
      <c r="AC5" s="77"/>
      <c r="AD5" s="79">
        <v>1527</v>
      </c>
      <c r="AE5" s="79">
        <v>7636.6977710080137</v>
      </c>
      <c r="AF5" s="79">
        <v>12247.507286002543</v>
      </c>
      <c r="AG5" s="79">
        <v>14770.490097202892</v>
      </c>
      <c r="AH5" s="77"/>
      <c r="AI5" s="79">
        <v>3879.2241499999977</v>
      </c>
      <c r="AJ5" s="79">
        <v>9746.21767000002</v>
      </c>
      <c r="AK5" s="79"/>
      <c r="AL5" s="79"/>
      <c r="AN5" s="3"/>
      <c r="AO5" s="63"/>
    </row>
    <row r="6" spans="1:83" x14ac:dyDescent="0.35">
      <c r="A6" s="1"/>
      <c r="C6" s="80" t="s">
        <v>121</v>
      </c>
      <c r="E6" s="81">
        <v>2838.4560739899898</v>
      </c>
      <c r="F6" s="81">
        <v>4769</v>
      </c>
      <c r="G6" s="81">
        <v>8477</v>
      </c>
      <c r="H6" s="81">
        <v>11465</v>
      </c>
      <c r="I6" s="77"/>
      <c r="J6" s="81">
        <v>-5508</v>
      </c>
      <c r="K6" s="81">
        <v>-11172</v>
      </c>
      <c r="L6" s="81">
        <v>-12568</v>
      </c>
      <c r="M6" s="81">
        <v>-8026</v>
      </c>
      <c r="N6" s="77"/>
      <c r="O6" s="81">
        <v>6281</v>
      </c>
      <c r="P6" s="81">
        <v>7470</v>
      </c>
      <c r="Q6" s="81">
        <v>12452.464609544</v>
      </c>
      <c r="R6" s="81">
        <v>16125.5518679699</v>
      </c>
      <c r="S6" s="77"/>
      <c r="T6" s="81">
        <v>7047.2519906319903</v>
      </c>
      <c r="U6" s="81">
        <v>11962.9583389</v>
      </c>
      <c r="V6" s="81">
        <v>13405.306801935991</v>
      </c>
      <c r="W6" s="81">
        <v>19399.809473074001</v>
      </c>
      <c r="X6" s="77"/>
      <c r="Y6" s="81">
        <v>-2090.9941890436799</v>
      </c>
      <c r="Z6" s="81">
        <v>4906.8013674200001</v>
      </c>
      <c r="AA6" s="81">
        <v>5897.6504873572003</v>
      </c>
      <c r="AB6" s="81">
        <v>13089.519840980718</v>
      </c>
      <c r="AC6" s="77"/>
      <c r="AD6" s="81">
        <v>13509</v>
      </c>
      <c r="AE6" s="81">
        <v>9194.9925495015177</v>
      </c>
      <c r="AF6" s="81">
        <v>18271.76976221949</v>
      </c>
      <c r="AG6" s="81">
        <v>32861.014670082019</v>
      </c>
      <c r="AH6" s="77"/>
      <c r="AI6" s="81">
        <v>14629.679864249989</v>
      </c>
      <c r="AJ6" s="81">
        <v>5822.2963542499756</v>
      </c>
      <c r="AK6" s="81"/>
      <c r="AL6" s="81"/>
      <c r="AN6" s="3"/>
      <c r="AO6" s="63"/>
    </row>
    <row r="7" spans="1:83" x14ac:dyDescent="0.35">
      <c r="A7" s="1"/>
      <c r="C7" s="82" t="s">
        <v>122</v>
      </c>
      <c r="E7" s="79">
        <v>0</v>
      </c>
      <c r="F7" s="79">
        <v>0</v>
      </c>
      <c r="G7" s="79">
        <v>0</v>
      </c>
      <c r="H7" s="79">
        <v>0</v>
      </c>
      <c r="I7" s="77"/>
      <c r="J7" s="79">
        <v>0</v>
      </c>
      <c r="K7" s="79">
        <v>0</v>
      </c>
      <c r="L7" s="79">
        <v>0</v>
      </c>
      <c r="M7" s="79"/>
      <c r="N7" s="77"/>
      <c r="O7" s="79">
        <v>0</v>
      </c>
      <c r="P7" s="79">
        <v>0</v>
      </c>
      <c r="Q7" s="79">
        <v>0</v>
      </c>
      <c r="R7" s="79">
        <v>0.98735556000000801</v>
      </c>
      <c r="S7" s="77"/>
      <c r="T7" s="79">
        <v>2.1312570000000002</v>
      </c>
      <c r="U7" s="79">
        <v>-2.944817322</v>
      </c>
      <c r="V7" s="79">
        <v>-3.6619673960000001</v>
      </c>
      <c r="W7" s="79">
        <v>-3.3642228339999898</v>
      </c>
      <c r="X7" s="77"/>
      <c r="Y7" s="79">
        <v>-0.62705329800000198</v>
      </c>
      <c r="Z7" s="79">
        <v>-2.9982395799999999</v>
      </c>
      <c r="AA7" s="79">
        <v>-9.0188197680000002</v>
      </c>
      <c r="AB7" s="79">
        <v>-5.1600898500000101</v>
      </c>
      <c r="AC7" s="77"/>
      <c r="AD7" s="79">
        <v>-2</v>
      </c>
      <c r="AE7" s="79">
        <v>1.9646937459999898</v>
      </c>
      <c r="AF7" s="79">
        <v>0</v>
      </c>
      <c r="AG7" s="79">
        <v>0</v>
      </c>
      <c r="AH7" s="77"/>
      <c r="AI7" s="79">
        <v>0</v>
      </c>
      <c r="AJ7" s="79">
        <v>0</v>
      </c>
      <c r="AK7" s="79"/>
      <c r="AL7" s="79"/>
      <c r="AN7" s="3"/>
      <c r="AO7" s="63"/>
    </row>
    <row r="8" spans="1:83" x14ac:dyDescent="0.35">
      <c r="A8" s="1"/>
      <c r="C8" s="82" t="s">
        <v>123</v>
      </c>
      <c r="E8" s="79">
        <v>0</v>
      </c>
      <c r="F8" s="79">
        <v>0</v>
      </c>
      <c r="G8" s="79">
        <v>0</v>
      </c>
      <c r="H8" s="79">
        <v>0</v>
      </c>
      <c r="I8" s="77"/>
      <c r="J8" s="79">
        <v>0</v>
      </c>
      <c r="K8" s="79">
        <v>0</v>
      </c>
      <c r="L8" s="79">
        <v>0</v>
      </c>
      <c r="M8" s="79"/>
      <c r="N8" s="77"/>
      <c r="O8" s="79">
        <v>-96</v>
      </c>
      <c r="P8" s="79">
        <v>-96</v>
      </c>
      <c r="Q8" s="79">
        <v>-96.137439999999998</v>
      </c>
      <c r="R8" s="79">
        <v>-361.98728329411603</v>
      </c>
      <c r="S8" s="77"/>
      <c r="T8" s="79">
        <v>0</v>
      </c>
      <c r="U8" s="79">
        <v>0</v>
      </c>
      <c r="V8" s="79">
        <v>0</v>
      </c>
      <c r="W8" s="79">
        <v>0</v>
      </c>
      <c r="X8" s="77"/>
      <c r="Y8" s="79">
        <v>0</v>
      </c>
      <c r="Z8" s="79">
        <v>0</v>
      </c>
      <c r="AA8" s="79">
        <v>0</v>
      </c>
      <c r="AB8" s="79">
        <v>0</v>
      </c>
      <c r="AC8" s="77"/>
      <c r="AD8" s="79">
        <v>0</v>
      </c>
      <c r="AE8" s="79">
        <v>0</v>
      </c>
      <c r="AF8" s="79">
        <v>0</v>
      </c>
      <c r="AG8" s="79">
        <v>-5270.01584</v>
      </c>
      <c r="AH8" s="77"/>
      <c r="AI8" s="79">
        <v>0</v>
      </c>
      <c r="AJ8" s="79">
        <v>0</v>
      </c>
      <c r="AK8" s="79"/>
      <c r="AL8" s="79"/>
      <c r="AN8" s="3"/>
      <c r="AO8" s="63"/>
    </row>
    <row r="9" spans="1:83" x14ac:dyDescent="0.35">
      <c r="A9" s="1"/>
      <c r="C9" s="82" t="s">
        <v>50</v>
      </c>
      <c r="E9" s="79">
        <v>1589.7386590000001</v>
      </c>
      <c r="F9" s="79">
        <v>3237</v>
      </c>
      <c r="G9" s="79">
        <v>4826.6343406399992</v>
      </c>
      <c r="H9" s="79">
        <v>6567</v>
      </c>
      <c r="I9" s="77"/>
      <c r="J9" s="79">
        <v>1755.9917190000001</v>
      </c>
      <c r="K9" s="79">
        <v>3624</v>
      </c>
      <c r="L9" s="79">
        <v>5549</v>
      </c>
      <c r="M9" s="79">
        <v>7850.5897381389996</v>
      </c>
      <c r="N9" s="77"/>
      <c r="O9" s="79">
        <v>2533.2454118129999</v>
      </c>
      <c r="P9" s="79">
        <v>5158</v>
      </c>
      <c r="Q9" s="79">
        <v>8102.449243514</v>
      </c>
      <c r="R9" s="79">
        <v>11456.864190884</v>
      </c>
      <c r="S9" s="77"/>
      <c r="T9" s="79">
        <v>3638.5447267119998</v>
      </c>
      <c r="U9" s="79">
        <v>7080.9468559699999</v>
      </c>
      <c r="V9" s="79">
        <v>10742.764548355</v>
      </c>
      <c r="W9" s="79">
        <v>14497.676833056999</v>
      </c>
      <c r="X9" s="77"/>
      <c r="Y9" s="79">
        <v>4156.0357387143304</v>
      </c>
      <c r="Z9" s="79">
        <v>8681.3236400000005</v>
      </c>
      <c r="AA9" s="79">
        <v>13599.6323801252</v>
      </c>
      <c r="AB9" s="79">
        <v>18620.709200830701</v>
      </c>
      <c r="AC9" s="77"/>
      <c r="AD9" s="79">
        <v>5245</v>
      </c>
      <c r="AE9" s="79">
        <v>10741.351265755542</v>
      </c>
      <c r="AF9" s="79">
        <v>16357.635102219499</v>
      </c>
      <c r="AG9" s="79">
        <v>22157.352900081998</v>
      </c>
      <c r="AH9" s="77"/>
      <c r="AI9" s="79">
        <v>6315.4598399999995</v>
      </c>
      <c r="AJ9" s="79">
        <v>12654.778039999999</v>
      </c>
      <c r="AK9" s="79"/>
      <c r="AL9" s="79"/>
      <c r="AN9" s="3"/>
      <c r="AO9" s="63"/>
    </row>
    <row r="10" spans="1:83" x14ac:dyDescent="0.35">
      <c r="A10" s="1"/>
      <c r="C10" s="82" t="s">
        <v>124</v>
      </c>
      <c r="E10" s="83">
        <v>-463.80198999999999</v>
      </c>
      <c r="F10" s="83">
        <v>-221</v>
      </c>
      <c r="G10" s="83">
        <v>-53.233750000000001</v>
      </c>
      <c r="H10" s="83">
        <v>13</v>
      </c>
      <c r="I10" s="77"/>
      <c r="J10" s="83">
        <v>42.401000000000003</v>
      </c>
      <c r="K10" s="83">
        <v>498</v>
      </c>
      <c r="L10" s="83">
        <v>260</v>
      </c>
      <c r="M10" s="83">
        <v>842.32330999999999</v>
      </c>
      <c r="N10" s="77"/>
      <c r="O10" s="79">
        <v>-1030.4758300000001</v>
      </c>
      <c r="P10" s="79">
        <v>-1032</v>
      </c>
      <c r="Q10" s="83">
        <v>-571.78411000000006</v>
      </c>
      <c r="R10" s="83">
        <v>-1252.1618800000001</v>
      </c>
      <c r="S10" s="77"/>
      <c r="T10" s="79">
        <v>96</v>
      </c>
      <c r="U10" s="79">
        <v>1025.5618300000001</v>
      </c>
      <c r="V10" s="83">
        <v>491.53935999999999</v>
      </c>
      <c r="W10" s="83">
        <v>623.72258999999997</v>
      </c>
      <c r="X10" s="77"/>
      <c r="Y10" s="83">
        <v>22.648990000000001</v>
      </c>
      <c r="Z10" s="83">
        <v>-390.82582000000002</v>
      </c>
      <c r="AA10" s="83">
        <v>691.25630000000001</v>
      </c>
      <c r="AB10" s="83">
        <v>-411.09285999999997</v>
      </c>
      <c r="AC10" s="77"/>
      <c r="AD10" s="83">
        <v>3124</v>
      </c>
      <c r="AE10" s="83">
        <v>2008.7500400000001</v>
      </c>
      <c r="AF10" s="83">
        <v>2723.0077799999999</v>
      </c>
      <c r="AG10" s="83">
        <v>3438.26856</v>
      </c>
      <c r="AH10" s="77"/>
      <c r="AI10" s="83">
        <v>400.46454</v>
      </c>
      <c r="AJ10" s="83">
        <v>-738.63975000000005</v>
      </c>
      <c r="AK10" s="83"/>
      <c r="AL10" s="83"/>
      <c r="AN10" s="3"/>
      <c r="AO10" s="63"/>
    </row>
    <row r="11" spans="1:83" x14ac:dyDescent="0.35">
      <c r="A11" s="1"/>
      <c r="C11" s="82" t="s">
        <v>125</v>
      </c>
      <c r="E11" s="79">
        <v>254.50960000000001</v>
      </c>
      <c r="F11" s="79">
        <v>897</v>
      </c>
      <c r="G11" s="79">
        <v>1287.8321100000001</v>
      </c>
      <c r="H11" s="79">
        <v>1819</v>
      </c>
      <c r="I11" s="77"/>
      <c r="J11" s="79">
        <v>218.44155000000001</v>
      </c>
      <c r="K11" s="79">
        <v>504</v>
      </c>
      <c r="L11" s="79">
        <v>819</v>
      </c>
      <c r="M11" s="79">
        <v>1263.63885</v>
      </c>
      <c r="N11" s="77"/>
      <c r="O11" s="79">
        <v>490.45051999999998</v>
      </c>
      <c r="P11" s="79">
        <v>950</v>
      </c>
      <c r="Q11" s="79">
        <v>1820</v>
      </c>
      <c r="R11" s="79">
        <v>1850.72137</v>
      </c>
      <c r="S11" s="77"/>
      <c r="T11" s="79">
        <v>742.76004</v>
      </c>
      <c r="U11" s="79">
        <v>1715.7095300000001</v>
      </c>
      <c r="V11" s="79">
        <v>2567.23108</v>
      </c>
      <c r="W11" s="79">
        <v>3586.5157199999999</v>
      </c>
      <c r="X11" s="77"/>
      <c r="Y11" s="79">
        <v>901.07581000000005</v>
      </c>
      <c r="Z11" s="79">
        <v>1877.77595</v>
      </c>
      <c r="AA11" s="79">
        <v>2849.1998899999999</v>
      </c>
      <c r="AB11" s="79">
        <v>3892.8216399999997</v>
      </c>
      <c r="AC11" s="77"/>
      <c r="AD11" s="79">
        <v>907</v>
      </c>
      <c r="AE11" s="79">
        <v>1536.8149999999998</v>
      </c>
      <c r="AF11" s="79">
        <v>2568.1885300000004</v>
      </c>
      <c r="AG11" s="79">
        <v>3479.2462299999997</v>
      </c>
      <c r="AH11" s="77"/>
      <c r="AI11" s="79">
        <v>993.69153999999992</v>
      </c>
      <c r="AJ11" s="79">
        <v>2033.10598</v>
      </c>
      <c r="AK11" s="79"/>
      <c r="AL11" s="79"/>
      <c r="AN11" s="3"/>
      <c r="AO11" s="63"/>
    </row>
    <row r="12" spans="1:83" x14ac:dyDescent="0.35">
      <c r="A12" s="1"/>
      <c r="C12" s="82" t="s">
        <v>126</v>
      </c>
      <c r="E12" s="79">
        <v>0</v>
      </c>
      <c r="F12" s="79">
        <v>0</v>
      </c>
      <c r="G12" s="79">
        <v>-26.23489</v>
      </c>
      <c r="H12" s="79">
        <v>-33</v>
      </c>
      <c r="I12" s="77"/>
      <c r="J12" s="79">
        <v>-7.8912500000000003</v>
      </c>
      <c r="K12" s="79">
        <v>-156</v>
      </c>
      <c r="L12" s="79">
        <v>-216</v>
      </c>
      <c r="M12" s="79">
        <v>-217</v>
      </c>
      <c r="N12" s="77"/>
      <c r="O12" s="79">
        <v>9.7122700000000002</v>
      </c>
      <c r="P12" s="79">
        <v>-54</v>
      </c>
      <c r="Q12" s="79">
        <v>-97.479990000000001</v>
      </c>
      <c r="R12" s="79">
        <v>-122.35502</v>
      </c>
      <c r="S12" s="77"/>
      <c r="T12" s="79">
        <v>-32.032530000000001</v>
      </c>
      <c r="U12" s="79">
        <v>-36.097569999999997</v>
      </c>
      <c r="V12" s="79">
        <v>-36.341470000000001</v>
      </c>
      <c r="W12" s="79">
        <v>-34.106781609000002</v>
      </c>
      <c r="X12" s="77"/>
      <c r="Y12" s="79">
        <v>145.52844999999999</v>
      </c>
      <c r="Z12" s="79">
        <v>95.889169999999993</v>
      </c>
      <c r="AA12" s="79">
        <v>95.889169999999993</v>
      </c>
      <c r="AB12" s="79">
        <v>86.143249999999966</v>
      </c>
      <c r="AC12" s="77"/>
      <c r="AD12" s="79">
        <v>3</v>
      </c>
      <c r="AE12" s="79">
        <v>97.767020000000002</v>
      </c>
      <c r="AF12" s="79">
        <v>97.767020000000002</v>
      </c>
      <c r="AG12" s="79">
        <v>5.7924699999999802</v>
      </c>
      <c r="AH12" s="77"/>
      <c r="AI12" s="79">
        <v>-10.085000000000001</v>
      </c>
      <c r="AJ12" s="79">
        <v>-80.003699999999995</v>
      </c>
      <c r="AK12" s="79"/>
      <c r="AL12" s="79"/>
      <c r="AN12" s="3"/>
      <c r="AO12" s="63"/>
    </row>
    <row r="13" spans="1:83" x14ac:dyDescent="0.35">
      <c r="A13" s="1"/>
      <c r="C13" s="82" t="s">
        <v>127</v>
      </c>
      <c r="E13" s="79">
        <v>0</v>
      </c>
      <c r="F13" s="79">
        <v>0</v>
      </c>
      <c r="G13" s="79">
        <v>0</v>
      </c>
      <c r="H13" s="79">
        <v>7</v>
      </c>
      <c r="I13" s="77"/>
      <c r="J13" s="79">
        <v>0</v>
      </c>
      <c r="K13" s="79">
        <v>0</v>
      </c>
      <c r="L13" s="79">
        <v>0</v>
      </c>
      <c r="M13" s="79">
        <v>-11.353590000000001</v>
      </c>
      <c r="N13" s="77"/>
      <c r="O13" s="79">
        <v>0</v>
      </c>
      <c r="P13" s="79">
        <v>0</v>
      </c>
      <c r="Q13" s="79">
        <v>0</v>
      </c>
      <c r="R13" s="79">
        <v>40.583710000000004</v>
      </c>
      <c r="S13" s="77"/>
      <c r="T13" s="79">
        <v>0</v>
      </c>
      <c r="U13" s="79">
        <v>0</v>
      </c>
      <c r="V13" s="79">
        <v>0</v>
      </c>
      <c r="W13" s="79">
        <v>46.406759999999998</v>
      </c>
      <c r="X13" s="77"/>
      <c r="Y13" s="79">
        <v>0</v>
      </c>
      <c r="Z13" s="79">
        <v>0</v>
      </c>
      <c r="AA13" s="79">
        <v>0</v>
      </c>
      <c r="AB13" s="79">
        <v>109.39499000000001</v>
      </c>
      <c r="AC13" s="77"/>
      <c r="AD13" s="79">
        <v>0</v>
      </c>
      <c r="AE13" s="79">
        <v>0</v>
      </c>
      <c r="AF13" s="79">
        <v>0</v>
      </c>
      <c r="AG13" s="79">
        <v>206.13888000000003</v>
      </c>
      <c r="AH13" s="77"/>
      <c r="AI13" s="79">
        <v>0</v>
      </c>
      <c r="AJ13" s="79">
        <v>0</v>
      </c>
      <c r="AK13" s="79"/>
      <c r="AL13" s="79"/>
      <c r="AN13" s="3"/>
      <c r="AO13" s="63"/>
    </row>
    <row r="14" spans="1:83" x14ac:dyDescent="0.35">
      <c r="A14" s="1"/>
      <c r="C14" s="82" t="s">
        <v>128</v>
      </c>
      <c r="E14" s="79">
        <v>5499.7744929999999</v>
      </c>
      <c r="F14" s="79">
        <v>5219</v>
      </c>
      <c r="G14" s="79">
        <v>3238.7866262819953</v>
      </c>
      <c r="H14" s="79">
        <v>-4428</v>
      </c>
      <c r="I14" s="77"/>
      <c r="J14" s="79">
        <v>-5520.2121981359996</v>
      </c>
      <c r="K14" s="79">
        <v>-2476</v>
      </c>
      <c r="L14" s="79">
        <v>-2993</v>
      </c>
      <c r="M14" s="79">
        <v>-7681.2927499999896</v>
      </c>
      <c r="N14" s="77"/>
      <c r="O14" s="79">
        <v>1878.1613299999999</v>
      </c>
      <c r="P14" s="79">
        <v>2054</v>
      </c>
      <c r="Q14" s="79">
        <v>268.91334560300299</v>
      </c>
      <c r="R14" s="79">
        <v>-4273.4188000000004</v>
      </c>
      <c r="S14" s="77"/>
      <c r="T14" s="79">
        <v>3534.066856425</v>
      </c>
      <c r="U14" s="79">
        <v>-4305.4167331199997</v>
      </c>
      <c r="V14" s="79">
        <v>-1941.774859006</v>
      </c>
      <c r="W14" s="79">
        <v>-9008.2464899999995</v>
      </c>
      <c r="X14" s="77"/>
      <c r="Y14" s="79">
        <v>2483.37373999999</v>
      </c>
      <c r="Z14" s="79">
        <v>4799.2543999999998</v>
      </c>
      <c r="AA14" s="79">
        <v>9251.0563800000018</v>
      </c>
      <c r="AB14" s="79">
        <v>8037.0712400000048</v>
      </c>
      <c r="AC14" s="77"/>
      <c r="AD14" s="79">
        <v>-2600</v>
      </c>
      <c r="AE14" s="79">
        <v>-12608.48434000001</v>
      </c>
      <c r="AF14" s="79">
        <v>-10131.714790000005</v>
      </c>
      <c r="AG14" s="79">
        <v>-16685.373449999999</v>
      </c>
      <c r="AH14" s="77"/>
      <c r="AI14" s="79">
        <v>-7764.7321800000063</v>
      </c>
      <c r="AJ14" s="79">
        <v>-16236.66823000001</v>
      </c>
      <c r="AK14" s="79"/>
      <c r="AL14" s="79"/>
      <c r="AN14" s="3"/>
      <c r="AO14" s="63"/>
    </row>
    <row r="15" spans="1:83" x14ac:dyDescent="0.35">
      <c r="A15" s="1"/>
      <c r="C15" s="82" t="s">
        <v>129</v>
      </c>
      <c r="E15" s="79">
        <v>-6479</v>
      </c>
      <c r="F15" s="79">
        <v>-10493</v>
      </c>
      <c r="G15" s="79">
        <v>-9397.6048791959911</v>
      </c>
      <c r="H15" s="79">
        <v>1673</v>
      </c>
      <c r="I15" s="77"/>
      <c r="J15" s="79">
        <v>-11365</v>
      </c>
      <c r="K15" s="79">
        <v>-22051</v>
      </c>
      <c r="L15" s="79">
        <v>-20501</v>
      </c>
      <c r="M15" s="79">
        <v>-17313</v>
      </c>
      <c r="N15" s="77"/>
      <c r="O15" s="79">
        <v>-8916.1323721240005</v>
      </c>
      <c r="P15" s="79">
        <v>-4250</v>
      </c>
      <c r="Q15" s="79">
        <v>-9632</v>
      </c>
      <c r="R15" s="79">
        <v>-1190.7627073599999</v>
      </c>
      <c r="S15" s="77"/>
      <c r="T15" s="79">
        <v>-2526.9624802150001</v>
      </c>
      <c r="U15" s="79">
        <v>-10544.678103024</v>
      </c>
      <c r="V15" s="79">
        <v>-4720.0760856979996</v>
      </c>
      <c r="W15" s="79">
        <v>6026.6211329999896</v>
      </c>
      <c r="X15" s="77"/>
      <c r="Y15" s="79">
        <v>-13298.694353000001</v>
      </c>
      <c r="Z15" s="79">
        <v>-8102.5377630000003</v>
      </c>
      <c r="AA15" s="79">
        <v>-12383.404343000002</v>
      </c>
      <c r="AB15" s="79">
        <v>357.40984000000708</v>
      </c>
      <c r="AC15" s="77"/>
      <c r="AD15" s="79">
        <v>-3164</v>
      </c>
      <c r="AE15" s="79">
        <v>-2260.12309</v>
      </c>
      <c r="AF15" s="79">
        <v>166.25830000000224</v>
      </c>
      <c r="AG15" s="79">
        <v>8169.9843200000078</v>
      </c>
      <c r="AH15" s="77"/>
      <c r="AI15" s="79">
        <v>-15204.933850000005</v>
      </c>
      <c r="AJ15" s="79">
        <v>-22766.895210000006</v>
      </c>
      <c r="AK15" s="79"/>
      <c r="AL15" s="79"/>
      <c r="AN15" s="3"/>
      <c r="AO15" s="63"/>
    </row>
    <row r="16" spans="1:83" x14ac:dyDescent="0.35">
      <c r="A16" s="1"/>
      <c r="C16" s="82" t="s">
        <v>130</v>
      </c>
      <c r="E16" s="79">
        <v>2680</v>
      </c>
      <c r="F16" s="79">
        <v>7176</v>
      </c>
      <c r="G16" s="79">
        <v>10197.964026995996</v>
      </c>
      <c r="H16" s="79">
        <v>8543</v>
      </c>
      <c r="I16" s="77"/>
      <c r="J16" s="79">
        <v>9977.9255311420002</v>
      </c>
      <c r="K16" s="79">
        <v>9983</v>
      </c>
      <c r="L16" s="79">
        <v>6121</v>
      </c>
      <c r="M16" s="79">
        <v>8371</v>
      </c>
      <c r="N16" s="77"/>
      <c r="O16" s="79">
        <v>12059.643089832</v>
      </c>
      <c r="P16" s="79">
        <v>6509</v>
      </c>
      <c r="Q16" s="79">
        <v>14306.922910427</v>
      </c>
      <c r="R16" s="79">
        <v>12972.89735368</v>
      </c>
      <c r="S16" s="77"/>
      <c r="T16" s="79">
        <v>2597.8339907099898</v>
      </c>
      <c r="U16" s="79">
        <v>18230.929934</v>
      </c>
      <c r="V16" s="79">
        <v>7651.0405087059899</v>
      </c>
      <c r="W16" s="79">
        <v>5284.9533199999996</v>
      </c>
      <c r="X16" s="77"/>
      <c r="Y16" s="79">
        <v>3725.2638999999899</v>
      </c>
      <c r="Z16" s="79">
        <v>-2426.4727399999902</v>
      </c>
      <c r="AA16" s="79">
        <v>-7464.5943499999967</v>
      </c>
      <c r="AB16" s="79">
        <v>-15829.383289999994</v>
      </c>
      <c r="AC16" s="77"/>
      <c r="AD16" s="79">
        <v>10202</v>
      </c>
      <c r="AE16" s="79">
        <v>10205.703039999986</v>
      </c>
      <c r="AF16" s="79">
        <v>7116.6197499999998</v>
      </c>
      <c r="AG16" s="79">
        <v>18228.83746000001</v>
      </c>
      <c r="AH16" s="77"/>
      <c r="AI16" s="79">
        <v>30328.50704</v>
      </c>
      <c r="AJ16" s="79">
        <v>33819.176479999995</v>
      </c>
      <c r="AK16" s="79"/>
      <c r="AL16" s="79"/>
      <c r="AN16" s="3"/>
      <c r="AO16" s="63"/>
    </row>
    <row r="17" spans="1:41" x14ac:dyDescent="0.35">
      <c r="A17" s="1"/>
      <c r="C17" s="82" t="s">
        <v>131</v>
      </c>
      <c r="E17" s="79">
        <v>168.65001425</v>
      </c>
      <c r="F17" s="79">
        <v>89</v>
      </c>
      <c r="G17" s="79">
        <v>9.5631042499999239</v>
      </c>
      <c r="H17" s="79">
        <v>-70</v>
      </c>
      <c r="I17" s="77"/>
      <c r="J17" s="79">
        <v>-79.543470000000099</v>
      </c>
      <c r="K17" s="79">
        <v>-159</v>
      </c>
      <c r="L17" s="79">
        <v>-239</v>
      </c>
      <c r="M17" s="79">
        <v>860</v>
      </c>
      <c r="N17" s="77"/>
      <c r="O17" s="79">
        <v>-86.265468937499506</v>
      </c>
      <c r="P17" s="79">
        <v>-279</v>
      </c>
      <c r="Q17" s="79">
        <v>-129.17533</v>
      </c>
      <c r="R17" s="79">
        <v>-1255.0782615000001</v>
      </c>
      <c r="S17" s="77"/>
      <c r="T17" s="79">
        <v>-126.48043</v>
      </c>
      <c r="U17" s="79">
        <v>-259.953589999999</v>
      </c>
      <c r="V17" s="79">
        <v>-437.33125999999999</v>
      </c>
      <c r="W17" s="79">
        <v>-575.96893999999998</v>
      </c>
      <c r="X17" s="77"/>
      <c r="Y17" s="79">
        <v>115.01715</v>
      </c>
      <c r="Z17" s="79">
        <v>1216.04277</v>
      </c>
      <c r="AA17" s="79">
        <v>552</v>
      </c>
      <c r="AB17" s="79">
        <v>160.75592000000006</v>
      </c>
      <c r="AC17" s="77"/>
      <c r="AD17" s="79">
        <v>-119</v>
      </c>
      <c r="AE17" s="79">
        <v>-238.09107999999969</v>
      </c>
      <c r="AF17" s="79">
        <v>-356.64493000000039</v>
      </c>
      <c r="AG17" s="79">
        <v>-473.88986000000023</v>
      </c>
      <c r="AH17" s="77"/>
      <c r="AI17" s="79">
        <v>-115.76426575000005</v>
      </c>
      <c r="AJ17" s="79">
        <v>-230.39825574999986</v>
      </c>
      <c r="AK17" s="79"/>
      <c r="AL17" s="79"/>
      <c r="AN17" s="3"/>
      <c r="AO17" s="63"/>
    </row>
    <row r="18" spans="1:41" x14ac:dyDescent="0.35">
      <c r="A18" s="1"/>
      <c r="C18" s="82" t="s">
        <v>132</v>
      </c>
      <c r="E18" s="79">
        <v>-634.80499999999995</v>
      </c>
      <c r="F18" s="79">
        <v>-1328</v>
      </c>
      <c r="G18" s="79">
        <v>-1783.5830000000001</v>
      </c>
      <c r="H18" s="79">
        <v>-2790</v>
      </c>
      <c r="I18" s="77"/>
      <c r="J18" s="79">
        <v>-695.95</v>
      </c>
      <c r="K18" s="79">
        <v>-1415</v>
      </c>
      <c r="L18" s="79">
        <v>-2083</v>
      </c>
      <c r="M18" s="79">
        <v>-2899.5748100000001</v>
      </c>
      <c r="N18" s="77"/>
      <c r="O18" s="79">
        <v>-625.298</v>
      </c>
      <c r="P18" s="79">
        <v>-1325</v>
      </c>
      <c r="Q18" s="79">
        <v>-1582.9069999999999</v>
      </c>
      <c r="R18" s="79">
        <v>-1700.6373699999999</v>
      </c>
      <c r="S18" s="77"/>
      <c r="T18" s="79">
        <v>-846.39300000000003</v>
      </c>
      <c r="U18" s="79">
        <v>-998.10599999999999</v>
      </c>
      <c r="V18" s="79">
        <v>-1017.259</v>
      </c>
      <c r="W18" s="79">
        <v>-1023.412</v>
      </c>
      <c r="X18" s="77"/>
      <c r="Y18" s="79">
        <v>-354.39100000000002</v>
      </c>
      <c r="Z18" s="79">
        <v>-914.59900000000005</v>
      </c>
      <c r="AA18" s="79">
        <v>-1444.3816000000002</v>
      </c>
      <c r="AB18" s="79">
        <v>-2150.3389999999999</v>
      </c>
      <c r="AC18" s="77"/>
      <c r="AD18" s="79">
        <v>-170</v>
      </c>
      <c r="AE18" s="79">
        <v>-339.66</v>
      </c>
      <c r="AF18" s="79">
        <v>-509.49</v>
      </c>
      <c r="AG18" s="79">
        <v>-679.32</v>
      </c>
      <c r="AH18" s="77"/>
      <c r="AI18" s="79">
        <v>-356.54500000000002</v>
      </c>
      <c r="AJ18" s="79">
        <v>-802.774</v>
      </c>
      <c r="AK18" s="79"/>
      <c r="AL18" s="79"/>
      <c r="AN18" s="3"/>
      <c r="AO18" s="63"/>
    </row>
    <row r="19" spans="1:41" x14ac:dyDescent="0.35">
      <c r="A19" s="1"/>
      <c r="C19" s="82" t="s">
        <v>133</v>
      </c>
      <c r="E19" s="79">
        <v>73</v>
      </c>
      <c r="F19" s="79">
        <v>192</v>
      </c>
      <c r="G19" s="79">
        <v>177.32252135799979</v>
      </c>
      <c r="H19" s="79">
        <v>162</v>
      </c>
      <c r="I19" s="77"/>
      <c r="J19" s="79">
        <v>166</v>
      </c>
      <c r="K19" s="79">
        <v>476</v>
      </c>
      <c r="L19" s="79">
        <v>715</v>
      </c>
      <c r="M19" s="79">
        <v>907</v>
      </c>
      <c r="N19" s="77"/>
      <c r="O19" s="79">
        <v>64.324089999999998</v>
      </c>
      <c r="P19" s="79">
        <v>-164</v>
      </c>
      <c r="Q19" s="79">
        <v>63</v>
      </c>
      <c r="R19" s="79">
        <v>-40.100790000000003</v>
      </c>
      <c r="S19" s="77"/>
      <c r="T19" s="79">
        <v>-33</v>
      </c>
      <c r="U19" s="79">
        <v>57.007002395999798</v>
      </c>
      <c r="V19" s="79">
        <v>109.175946975</v>
      </c>
      <c r="W19" s="79">
        <v>-20.98844854</v>
      </c>
      <c r="X19" s="77"/>
      <c r="Y19" s="79">
        <v>13.77443854</v>
      </c>
      <c r="Z19" s="79">
        <v>73.948999999999998</v>
      </c>
      <c r="AA19" s="79">
        <v>160</v>
      </c>
      <c r="AB19" s="79">
        <v>221.18900000000002</v>
      </c>
      <c r="AC19" s="77"/>
      <c r="AD19" s="79">
        <v>84</v>
      </c>
      <c r="AE19" s="79">
        <v>49</v>
      </c>
      <c r="AF19" s="79">
        <v>240.14299999999997</v>
      </c>
      <c r="AG19" s="79">
        <v>283.99299999999999</v>
      </c>
      <c r="AH19" s="77"/>
      <c r="AI19" s="79">
        <v>44</v>
      </c>
      <c r="AJ19" s="79">
        <v>-1829.385</v>
      </c>
      <c r="AK19" s="79"/>
      <c r="AL19" s="79"/>
      <c r="AN19" s="3"/>
      <c r="AO19" s="63"/>
    </row>
    <row r="20" spans="1:41" x14ac:dyDescent="0.35">
      <c r="A20" s="1"/>
      <c r="C20" s="58" t="s">
        <v>134</v>
      </c>
      <c r="E20" s="81">
        <v>7075.1301430519798</v>
      </c>
      <c r="F20" s="81">
        <v>11662</v>
      </c>
      <c r="G20" s="81">
        <v>19769</v>
      </c>
      <c r="H20" s="81">
        <v>25627</v>
      </c>
      <c r="I20" s="77"/>
      <c r="J20" s="81">
        <v>-1277</v>
      </c>
      <c r="K20" s="81">
        <v>-3026</v>
      </c>
      <c r="L20" s="81">
        <v>1162</v>
      </c>
      <c r="M20" s="81">
        <v>8749</v>
      </c>
      <c r="N20" s="77"/>
      <c r="O20" s="81">
        <v>12762.9419476495</v>
      </c>
      <c r="P20" s="81">
        <v>17844</v>
      </c>
      <c r="Q20" s="81">
        <v>26442.428398283901</v>
      </c>
      <c r="R20" s="81">
        <v>34851.384622708902</v>
      </c>
      <c r="S20" s="77"/>
      <c r="T20" s="81">
        <v>9514.9437621839697</v>
      </c>
      <c r="U20" s="81">
        <v>14773.06232252012</v>
      </c>
      <c r="V20" s="81">
        <v>18680.504253760941</v>
      </c>
      <c r="W20" s="81">
        <v>27143.947741258002</v>
      </c>
      <c r="X20" s="77"/>
      <c r="Y20" s="81">
        <v>574.27803047202599</v>
      </c>
      <c r="Z20" s="81">
        <v>12138.913183601901</v>
      </c>
      <c r="AA20" s="81">
        <v>16378.0823097824</v>
      </c>
      <c r="AB20" s="81">
        <v>28392.873425453519</v>
      </c>
      <c r="AC20" s="77"/>
      <c r="AD20" s="81">
        <v>15037</v>
      </c>
      <c r="AE20" s="81">
        <v>16831.69032050953</v>
      </c>
      <c r="AF20" s="81">
        <v>30519.277048222033</v>
      </c>
      <c r="AG20" s="81">
        <v>47631.50476728491</v>
      </c>
      <c r="AH20" s="77"/>
      <c r="AI20" s="81">
        <v>18508.904014249987</v>
      </c>
      <c r="AJ20" s="81">
        <v>15568.514024249995</v>
      </c>
      <c r="AK20" s="81"/>
      <c r="AL20" s="81"/>
      <c r="AN20" s="3"/>
      <c r="AO20" s="63"/>
    </row>
    <row r="21" spans="1:41" ht="15" thickBot="1" x14ac:dyDescent="0.4">
      <c r="A21" s="1"/>
      <c r="C21" s="84"/>
      <c r="E21" s="85"/>
      <c r="F21" s="85"/>
      <c r="G21" s="85"/>
      <c r="H21" s="85"/>
      <c r="I21" s="77"/>
      <c r="J21" s="85"/>
      <c r="K21" s="85"/>
      <c r="L21" s="85"/>
      <c r="M21" s="85"/>
      <c r="N21" s="77"/>
      <c r="O21" s="85"/>
      <c r="P21" s="85"/>
      <c r="Q21" s="85"/>
      <c r="R21" s="85"/>
      <c r="S21" s="77"/>
      <c r="T21" s="85"/>
      <c r="U21" s="85"/>
      <c r="V21" s="85"/>
      <c r="W21" s="85"/>
      <c r="X21" s="77"/>
      <c r="Y21" s="85"/>
      <c r="Z21" s="85"/>
      <c r="AA21" s="85"/>
      <c r="AB21" s="85"/>
      <c r="AC21" s="77"/>
      <c r="AD21" s="85"/>
      <c r="AE21" s="85"/>
      <c r="AF21" s="85"/>
      <c r="AG21" s="85"/>
      <c r="AH21" s="77"/>
      <c r="AI21" s="85"/>
      <c r="AJ21" s="85"/>
      <c r="AK21" s="85"/>
      <c r="AL21" s="85"/>
      <c r="AN21" s="3"/>
      <c r="AO21" s="63"/>
    </row>
    <row r="22" spans="1:41" x14ac:dyDescent="0.35">
      <c r="A22" s="1"/>
      <c r="C22" s="75" t="s">
        <v>135</v>
      </c>
      <c r="E22" s="86"/>
      <c r="F22" s="86"/>
      <c r="G22" s="86"/>
      <c r="H22" s="86"/>
      <c r="I22" s="77"/>
      <c r="J22" s="86"/>
      <c r="K22" s="86"/>
      <c r="L22" s="86"/>
      <c r="M22" s="86"/>
      <c r="N22" s="77"/>
      <c r="O22" s="86"/>
      <c r="P22" s="86"/>
      <c r="Q22" s="86"/>
      <c r="R22" s="86"/>
      <c r="S22" s="77"/>
      <c r="T22" s="86"/>
      <c r="U22" s="86"/>
      <c r="V22" s="86"/>
      <c r="W22" s="86"/>
      <c r="X22" s="77"/>
      <c r="Y22" s="86"/>
      <c r="Z22" s="86"/>
      <c r="AA22" s="86"/>
      <c r="AB22" s="86"/>
      <c r="AC22" s="77"/>
      <c r="AD22" s="86"/>
      <c r="AE22" s="86"/>
      <c r="AF22" s="86"/>
      <c r="AG22" s="86"/>
      <c r="AH22" s="77"/>
      <c r="AI22" s="86"/>
      <c r="AJ22" s="86"/>
      <c r="AK22" s="86"/>
      <c r="AL22" s="86"/>
      <c r="AN22" s="3"/>
      <c r="AO22" s="63"/>
    </row>
    <row r="23" spans="1:41" x14ac:dyDescent="0.35">
      <c r="A23" s="1"/>
      <c r="C23" s="80" t="s">
        <v>136</v>
      </c>
      <c r="E23" s="87">
        <v>0</v>
      </c>
      <c r="F23" s="87">
        <v>0</v>
      </c>
      <c r="G23" s="87">
        <v>162</v>
      </c>
      <c r="H23" s="87">
        <v>162</v>
      </c>
      <c r="I23" s="77"/>
      <c r="J23" s="87">
        <v>14.88725</v>
      </c>
      <c r="K23" s="87">
        <v>163</v>
      </c>
      <c r="L23" s="87">
        <v>223</v>
      </c>
      <c r="M23" s="87">
        <v>227</v>
      </c>
      <c r="N23" s="77"/>
      <c r="O23" s="87">
        <v>559.13484000000005</v>
      </c>
      <c r="P23" s="87">
        <v>623</v>
      </c>
      <c r="Q23" s="87">
        <v>641.6148300000001</v>
      </c>
      <c r="R23" s="87">
        <v>696</v>
      </c>
      <c r="S23" s="77"/>
      <c r="T23" s="87">
        <v>32.032530000000001</v>
      </c>
      <c r="U23" s="87">
        <v>36.341470000000001</v>
      </c>
      <c r="V23" s="87">
        <v>36.341470000000001</v>
      </c>
      <c r="W23" s="87">
        <v>43</v>
      </c>
      <c r="X23" s="77"/>
      <c r="Y23" s="87">
        <v>145.52844999999999</v>
      </c>
      <c r="Z23" s="87">
        <v>145.52844999999999</v>
      </c>
      <c r="AA23" s="87">
        <v>145.52845000000002</v>
      </c>
      <c r="AB23" s="87">
        <v>233.42222000000004</v>
      </c>
      <c r="AC23" s="77"/>
      <c r="AD23" s="87">
        <v>3</v>
      </c>
      <c r="AE23" s="87">
        <v>136.73169999999999</v>
      </c>
      <c r="AF23" s="87">
        <v>136.73169999999999</v>
      </c>
      <c r="AG23" s="87">
        <v>141.60975000000002</v>
      </c>
      <c r="AH23" s="77"/>
      <c r="AI23" s="87">
        <v>10.085000000000001</v>
      </c>
      <c r="AJ23" s="87">
        <v>80.003699999999995</v>
      </c>
      <c r="AK23" s="87"/>
      <c r="AL23" s="87"/>
      <c r="AN23" s="3"/>
      <c r="AO23" s="63"/>
    </row>
    <row r="24" spans="1:41" x14ac:dyDescent="0.35">
      <c r="A24" s="1"/>
      <c r="C24" s="82" t="s">
        <v>137</v>
      </c>
      <c r="E24" s="83">
        <v>0</v>
      </c>
      <c r="F24" s="83">
        <v>0</v>
      </c>
      <c r="G24" s="83">
        <v>162</v>
      </c>
      <c r="H24" s="83">
        <v>162</v>
      </c>
      <c r="I24" s="77"/>
      <c r="J24" s="83">
        <v>14.88725</v>
      </c>
      <c r="K24" s="83">
        <v>163</v>
      </c>
      <c r="L24" s="83">
        <v>223</v>
      </c>
      <c r="M24" s="83">
        <v>227</v>
      </c>
      <c r="N24" s="77"/>
      <c r="O24" s="83">
        <v>0</v>
      </c>
      <c r="P24" s="83">
        <v>64</v>
      </c>
      <c r="Q24" s="83">
        <v>82.479990000000001</v>
      </c>
      <c r="R24" s="83">
        <v>137</v>
      </c>
      <c r="S24" s="77"/>
      <c r="T24" s="83">
        <v>32.032530000000001</v>
      </c>
      <c r="U24" s="83">
        <v>36.341470000000001</v>
      </c>
      <c r="V24" s="83">
        <v>36.341470000000001</v>
      </c>
      <c r="W24" s="83">
        <v>43</v>
      </c>
      <c r="X24" s="77"/>
      <c r="Y24" s="83">
        <v>145.52844999999999</v>
      </c>
      <c r="Z24" s="83">
        <v>145.52844999999999</v>
      </c>
      <c r="AA24" s="83">
        <v>145.52845000000002</v>
      </c>
      <c r="AB24" s="83">
        <v>158.29675000000003</v>
      </c>
      <c r="AC24" s="77"/>
      <c r="AD24" s="83">
        <v>3</v>
      </c>
      <c r="AE24" s="83">
        <v>136.73169999999999</v>
      </c>
      <c r="AF24" s="83">
        <v>136.73169999999999</v>
      </c>
      <c r="AG24" s="83">
        <v>141.60975000000002</v>
      </c>
      <c r="AH24" s="77"/>
      <c r="AI24" s="83">
        <v>10.085000000000001</v>
      </c>
      <c r="AJ24" s="83">
        <v>80.003699999999995</v>
      </c>
      <c r="AK24" s="83"/>
      <c r="AL24" s="83"/>
      <c r="AN24" s="3"/>
      <c r="AO24" s="63"/>
    </row>
    <row r="25" spans="1:41" ht="17" customHeight="1" x14ac:dyDescent="0.35">
      <c r="A25" s="1"/>
      <c r="C25" s="82" t="s">
        <v>138</v>
      </c>
      <c r="E25" s="83">
        <v>0</v>
      </c>
      <c r="F25" s="83">
        <v>0</v>
      </c>
      <c r="G25" s="83">
        <v>0</v>
      </c>
      <c r="H25" s="83">
        <v>0</v>
      </c>
      <c r="I25" s="77"/>
      <c r="J25" s="83">
        <v>0</v>
      </c>
      <c r="K25" s="83">
        <v>0</v>
      </c>
      <c r="L25" s="83">
        <v>0</v>
      </c>
      <c r="M25" s="83">
        <v>0</v>
      </c>
      <c r="N25" s="77"/>
      <c r="O25" s="83">
        <v>559.13484000000005</v>
      </c>
      <c r="P25" s="83">
        <v>559</v>
      </c>
      <c r="Q25" s="83">
        <v>559.13484000000005</v>
      </c>
      <c r="R25" s="83">
        <v>559</v>
      </c>
      <c r="S25" s="77"/>
      <c r="T25" s="83">
        <v>0</v>
      </c>
      <c r="U25" s="83">
        <v>0</v>
      </c>
      <c r="V25" s="83">
        <v>0</v>
      </c>
      <c r="W25" s="83">
        <v>0</v>
      </c>
      <c r="X25" s="77"/>
      <c r="Y25" s="83">
        <v>0</v>
      </c>
      <c r="Z25" s="83">
        <v>0</v>
      </c>
      <c r="AA25" s="83">
        <v>0</v>
      </c>
      <c r="AB25" s="83">
        <v>0</v>
      </c>
      <c r="AC25" s="77"/>
      <c r="AD25" s="83">
        <v>0</v>
      </c>
      <c r="AE25" s="83">
        <v>0</v>
      </c>
      <c r="AF25" s="83">
        <v>0</v>
      </c>
      <c r="AG25" s="83">
        <v>0</v>
      </c>
      <c r="AH25" s="77"/>
      <c r="AI25" s="83">
        <v>0</v>
      </c>
      <c r="AJ25" s="83">
        <v>0</v>
      </c>
      <c r="AK25" s="83"/>
      <c r="AL25" s="83"/>
      <c r="AN25" s="3"/>
      <c r="AO25" s="63"/>
    </row>
    <row r="26" spans="1:41" x14ac:dyDescent="0.35">
      <c r="A26" s="1"/>
      <c r="C26" s="82" t="s">
        <v>139</v>
      </c>
      <c r="E26" s="83">
        <v>0</v>
      </c>
      <c r="F26" s="83">
        <v>0</v>
      </c>
      <c r="G26" s="83">
        <v>0</v>
      </c>
      <c r="H26" s="83">
        <v>0</v>
      </c>
      <c r="I26" s="77"/>
      <c r="J26" s="83">
        <v>0</v>
      </c>
      <c r="K26" s="83">
        <v>0</v>
      </c>
      <c r="L26" s="83">
        <v>0</v>
      </c>
      <c r="M26" s="83">
        <v>0</v>
      </c>
      <c r="N26" s="77"/>
      <c r="O26" s="83">
        <v>0</v>
      </c>
      <c r="P26" s="83">
        <v>0</v>
      </c>
      <c r="Q26" s="83">
        <v>0</v>
      </c>
      <c r="R26" s="83">
        <v>0</v>
      </c>
      <c r="S26" s="77"/>
      <c r="T26" s="83">
        <v>0</v>
      </c>
      <c r="U26" s="83">
        <v>0</v>
      </c>
      <c r="V26" s="83">
        <v>0</v>
      </c>
      <c r="W26" s="83">
        <v>0</v>
      </c>
      <c r="X26" s="77"/>
      <c r="Y26" s="83">
        <v>0</v>
      </c>
      <c r="Z26" s="83">
        <v>0</v>
      </c>
      <c r="AA26" s="83">
        <v>0</v>
      </c>
      <c r="AB26" s="83">
        <v>75.125470000000007</v>
      </c>
      <c r="AC26" s="77"/>
      <c r="AD26" s="83">
        <v>0</v>
      </c>
      <c r="AE26" s="83">
        <v>0</v>
      </c>
      <c r="AF26" s="83">
        <v>0</v>
      </c>
      <c r="AG26" s="83">
        <v>0</v>
      </c>
      <c r="AH26" s="77"/>
      <c r="AI26" s="83">
        <v>0</v>
      </c>
      <c r="AJ26" s="83">
        <v>0</v>
      </c>
      <c r="AK26" s="83"/>
      <c r="AL26" s="83"/>
      <c r="AN26" s="3"/>
      <c r="AO26" s="63"/>
    </row>
    <row r="27" spans="1:41" x14ac:dyDescent="0.35">
      <c r="A27" s="1"/>
      <c r="C27" s="80" t="s">
        <v>140</v>
      </c>
      <c r="E27" s="87">
        <v>-714.69420000000002</v>
      </c>
      <c r="F27" s="87">
        <v>-1671</v>
      </c>
      <c r="G27" s="87">
        <v>-2488</v>
      </c>
      <c r="H27" s="87">
        <v>-3360</v>
      </c>
      <c r="I27" s="77"/>
      <c r="J27" s="87">
        <v>-3167</v>
      </c>
      <c r="K27" s="87">
        <v>-6182</v>
      </c>
      <c r="L27" s="87">
        <v>-11677</v>
      </c>
      <c r="M27" s="87">
        <v>-28095</v>
      </c>
      <c r="N27" s="77"/>
      <c r="O27" s="87">
        <v>-6862.9143599999998</v>
      </c>
      <c r="P27" s="87">
        <v>-11074</v>
      </c>
      <c r="Q27" s="87">
        <v>-16530.222998931</v>
      </c>
      <c r="R27" s="87">
        <v>-20447</v>
      </c>
      <c r="S27" s="77"/>
      <c r="T27" s="87">
        <v>-1887.05962</v>
      </c>
      <c r="U27" s="87">
        <v>-5697.5181300000004</v>
      </c>
      <c r="V27" s="87">
        <v>-8983.6475399999999</v>
      </c>
      <c r="W27" s="87">
        <v>-13994.28765</v>
      </c>
      <c r="X27" s="77"/>
      <c r="Y27" s="87">
        <v>-2149.71603</v>
      </c>
      <c r="Z27" s="87">
        <v>-9217.3184600000004</v>
      </c>
      <c r="AA27" s="87">
        <v>-12238</v>
      </c>
      <c r="AB27" s="87">
        <v>-18107.706989999999</v>
      </c>
      <c r="AC27" s="77"/>
      <c r="AD27" s="87">
        <v>-4758</v>
      </c>
      <c r="AE27" s="87">
        <v>-7195.1104999999998</v>
      </c>
      <c r="AF27" s="83">
        <v>-16166.027029999999</v>
      </c>
      <c r="AG27" s="87">
        <v>-44465.126920000002</v>
      </c>
      <c r="AH27" s="77"/>
      <c r="AI27" s="87">
        <v>-2350.6656600000001</v>
      </c>
      <c r="AJ27" s="87">
        <v>-5110.8736600000002</v>
      </c>
      <c r="AK27" s="83"/>
      <c r="AL27" s="87"/>
      <c r="AN27" s="3"/>
      <c r="AO27" s="63"/>
    </row>
    <row r="28" spans="1:41" x14ac:dyDescent="0.35">
      <c r="A28" s="1"/>
      <c r="C28" s="82" t="s">
        <v>141</v>
      </c>
      <c r="E28" s="83">
        <v>-714.69420000000002</v>
      </c>
      <c r="F28" s="83">
        <v>-1671</v>
      </c>
      <c r="G28" s="83">
        <v>-2488</v>
      </c>
      <c r="H28" s="83">
        <v>-3360</v>
      </c>
      <c r="I28" s="77"/>
      <c r="J28" s="83">
        <v>-3167</v>
      </c>
      <c r="K28" s="83">
        <v>-6182</v>
      </c>
      <c r="L28" s="83">
        <v>-11677</v>
      </c>
      <c r="M28" s="83">
        <v>-28095</v>
      </c>
      <c r="N28" s="77"/>
      <c r="O28" s="83">
        <v>-6262.9143599999998</v>
      </c>
      <c r="P28" s="83">
        <v>-10473</v>
      </c>
      <c r="Q28" s="83">
        <v>-15930.222998931</v>
      </c>
      <c r="R28" s="83">
        <v>-19847</v>
      </c>
      <c r="S28" s="77"/>
      <c r="T28" s="83">
        <v>-1887.05962</v>
      </c>
      <c r="U28" s="83">
        <v>-5697.5181300000004</v>
      </c>
      <c r="V28" s="83">
        <v>-8983.6475399999999</v>
      </c>
      <c r="W28" s="83">
        <v>-13994.28765</v>
      </c>
      <c r="X28" s="77"/>
      <c r="Y28" s="83">
        <v>-2149.71603</v>
      </c>
      <c r="Z28" s="83">
        <v>-9217.3184600000004</v>
      </c>
      <c r="AA28" s="83">
        <v>-12238</v>
      </c>
      <c r="AB28" s="83">
        <v>-18107.706989999999</v>
      </c>
      <c r="AC28" s="77"/>
      <c r="AD28" s="83">
        <v>-4758</v>
      </c>
      <c r="AE28" s="83">
        <v>-7195.1104999999998</v>
      </c>
      <c r="AF28" s="83">
        <v>-16166.027029999999</v>
      </c>
      <c r="AG28" s="83">
        <v>-44465.126920000002</v>
      </c>
      <c r="AH28" s="77"/>
      <c r="AI28" s="83">
        <v>-2350.6656600000001</v>
      </c>
      <c r="AJ28" s="83">
        <v>-5110.8736600000002</v>
      </c>
      <c r="AK28" s="83"/>
      <c r="AL28" s="83"/>
      <c r="AN28" s="3"/>
      <c r="AO28" s="63"/>
    </row>
    <row r="29" spans="1:41" x14ac:dyDescent="0.35">
      <c r="A29" s="1"/>
      <c r="C29" s="82" t="s">
        <v>142</v>
      </c>
      <c r="E29" s="83">
        <v>0</v>
      </c>
      <c r="F29" s="83">
        <v>0</v>
      </c>
      <c r="G29" s="83">
        <v>0</v>
      </c>
      <c r="H29" s="83">
        <v>0</v>
      </c>
      <c r="I29" s="77"/>
      <c r="J29" s="83">
        <v>0</v>
      </c>
      <c r="K29" s="83">
        <v>0</v>
      </c>
      <c r="L29" s="83">
        <v>0</v>
      </c>
      <c r="M29" s="83">
        <v>0</v>
      </c>
      <c r="N29" s="77"/>
      <c r="O29" s="83">
        <v>-600</v>
      </c>
      <c r="P29" s="83">
        <v>-600</v>
      </c>
      <c r="Q29" s="83">
        <v>-600</v>
      </c>
      <c r="R29" s="83">
        <v>-600</v>
      </c>
      <c r="S29" s="77"/>
      <c r="T29" s="83">
        <v>0</v>
      </c>
      <c r="U29" s="83">
        <v>0</v>
      </c>
      <c r="V29" s="83">
        <v>0</v>
      </c>
      <c r="W29" s="83">
        <v>0</v>
      </c>
      <c r="X29" s="77"/>
      <c r="Y29" s="83">
        <v>0</v>
      </c>
      <c r="Z29" s="83">
        <v>0</v>
      </c>
      <c r="AA29" s="83">
        <v>0</v>
      </c>
      <c r="AB29" s="83">
        <v>0</v>
      </c>
      <c r="AC29" s="77"/>
      <c r="AD29" s="83">
        <v>0</v>
      </c>
      <c r="AE29" s="83">
        <v>0</v>
      </c>
      <c r="AF29" s="83">
        <v>0</v>
      </c>
      <c r="AG29" s="83">
        <v>0</v>
      </c>
      <c r="AH29" s="77"/>
      <c r="AI29" s="83">
        <v>0</v>
      </c>
      <c r="AJ29" s="83">
        <v>0</v>
      </c>
      <c r="AK29" s="83"/>
      <c r="AL29" s="83"/>
      <c r="AN29" s="3"/>
      <c r="AO29" s="63"/>
    </row>
    <row r="30" spans="1:41" x14ac:dyDescent="0.35">
      <c r="A30" s="1"/>
      <c r="C30" s="58" t="s">
        <v>143</v>
      </c>
      <c r="E30" s="87">
        <v>-714.69420000000002</v>
      </c>
      <c r="F30" s="87">
        <v>-1671</v>
      </c>
      <c r="G30" s="87">
        <v>-2326</v>
      </c>
      <c r="H30" s="87">
        <v>-3197</v>
      </c>
      <c r="I30" s="77"/>
      <c r="J30" s="87">
        <v>-3153.1127499999998</v>
      </c>
      <c r="K30" s="87">
        <v>-6019</v>
      </c>
      <c r="L30" s="87">
        <v>-11454</v>
      </c>
      <c r="M30" s="87">
        <v>-27868</v>
      </c>
      <c r="N30" s="77"/>
      <c r="O30" s="87">
        <v>-6303.77952</v>
      </c>
      <c r="P30" s="87">
        <v>-10451</v>
      </c>
      <c r="Q30" s="87">
        <v>-15888.608168930999</v>
      </c>
      <c r="R30" s="87">
        <v>-19751</v>
      </c>
      <c r="S30" s="77"/>
      <c r="T30" s="87">
        <v>-1855.02709</v>
      </c>
      <c r="U30" s="87">
        <v>-5661.1766600000001</v>
      </c>
      <c r="V30" s="87">
        <v>-8947.3060700000005</v>
      </c>
      <c r="W30" s="87">
        <v>-13951.28765</v>
      </c>
      <c r="X30" s="77"/>
      <c r="Y30" s="87">
        <v>-2004.18758</v>
      </c>
      <c r="Z30" s="87">
        <v>-9071.7900100000006</v>
      </c>
      <c r="AA30" s="87">
        <v>-12092.47155</v>
      </c>
      <c r="AB30" s="87">
        <v>-17874.284769999995</v>
      </c>
      <c r="AC30" s="77"/>
      <c r="AD30" s="87">
        <v>-4755</v>
      </c>
      <c r="AE30" s="87">
        <v>-7058.3787999999995</v>
      </c>
      <c r="AF30" s="87">
        <v>-16029.295329999999</v>
      </c>
      <c r="AG30" s="87">
        <v>-44323.517169999992</v>
      </c>
      <c r="AH30" s="77"/>
      <c r="AI30" s="87">
        <v>-2340.5806600000001</v>
      </c>
      <c r="AJ30" s="87">
        <v>-5030.8699600000009</v>
      </c>
      <c r="AK30" s="87"/>
      <c r="AL30" s="87"/>
      <c r="AN30" s="3"/>
      <c r="AO30" s="63"/>
    </row>
    <row r="31" spans="1:41" ht="15" thickBot="1" x14ac:dyDescent="0.4">
      <c r="A31" s="1"/>
      <c r="C31" s="84"/>
      <c r="E31" s="85"/>
      <c r="F31" s="85"/>
      <c r="G31" s="85"/>
      <c r="H31" s="85"/>
      <c r="I31" s="77"/>
      <c r="J31" s="85"/>
      <c r="K31" s="85"/>
      <c r="L31" s="85"/>
      <c r="M31" s="85"/>
      <c r="N31" s="77"/>
      <c r="O31" s="85"/>
      <c r="P31" s="85"/>
      <c r="Q31" s="85"/>
      <c r="R31" s="85"/>
      <c r="S31" s="77"/>
      <c r="T31" s="85"/>
      <c r="U31" s="85"/>
      <c r="V31" s="85"/>
      <c r="W31" s="85"/>
      <c r="X31" s="77"/>
      <c r="Y31" s="85"/>
      <c r="Z31" s="85"/>
      <c r="AA31" s="85"/>
      <c r="AB31" s="85"/>
      <c r="AC31" s="77"/>
      <c r="AD31" s="85"/>
      <c r="AE31" s="85"/>
      <c r="AF31" s="85"/>
      <c r="AG31" s="85"/>
      <c r="AH31" s="77"/>
      <c r="AI31" s="85"/>
      <c r="AJ31" s="85"/>
      <c r="AK31" s="85"/>
      <c r="AL31" s="85"/>
      <c r="AN31" s="3"/>
      <c r="AO31" s="63"/>
    </row>
    <row r="32" spans="1:41" x14ac:dyDescent="0.35">
      <c r="A32" s="1"/>
      <c r="C32" s="75" t="s">
        <v>144</v>
      </c>
      <c r="E32" s="86"/>
      <c r="F32" s="86"/>
      <c r="G32" s="86"/>
      <c r="H32" s="86"/>
      <c r="I32" s="77"/>
      <c r="J32" s="86"/>
      <c r="K32" s="86"/>
      <c r="L32" s="86"/>
      <c r="M32" s="86"/>
      <c r="N32" s="77"/>
      <c r="O32" s="86"/>
      <c r="P32" s="86"/>
      <c r="Q32" s="86"/>
      <c r="R32" s="86"/>
      <c r="S32" s="77"/>
      <c r="T32" s="86"/>
      <c r="U32" s="86"/>
      <c r="V32" s="86"/>
      <c r="W32" s="86"/>
      <c r="X32" s="77"/>
      <c r="Y32" s="86"/>
      <c r="Z32" s="86"/>
      <c r="AA32" s="86"/>
      <c r="AB32" s="86"/>
      <c r="AC32" s="77"/>
      <c r="AD32" s="86"/>
      <c r="AE32" s="86"/>
      <c r="AF32" s="86"/>
      <c r="AG32" s="86"/>
      <c r="AH32" s="77"/>
      <c r="AI32" s="86"/>
      <c r="AJ32" s="86"/>
      <c r="AK32" s="86"/>
      <c r="AL32" s="86"/>
      <c r="AN32" s="3"/>
      <c r="AO32" s="63"/>
    </row>
    <row r="33" spans="1:41" x14ac:dyDescent="0.35">
      <c r="A33" s="1"/>
      <c r="C33" s="88" t="s">
        <v>145</v>
      </c>
      <c r="E33" s="87">
        <v>259.75508000000002</v>
      </c>
      <c r="F33" s="87">
        <v>0</v>
      </c>
      <c r="G33" s="87">
        <v>0</v>
      </c>
      <c r="H33" s="87">
        <v>31925</v>
      </c>
      <c r="I33" s="77"/>
      <c r="J33" s="87">
        <v>10829.71876</v>
      </c>
      <c r="K33" s="87">
        <v>11487</v>
      </c>
      <c r="L33" s="87">
        <v>10717</v>
      </c>
      <c r="M33" s="87">
        <v>13042.15877</v>
      </c>
      <c r="N33" s="77"/>
      <c r="O33" s="87">
        <v>10149.26547</v>
      </c>
      <c r="P33" s="87">
        <v>10617</v>
      </c>
      <c r="Q33" s="87">
        <v>12454.447970000001</v>
      </c>
      <c r="R33" s="87">
        <v>12241</v>
      </c>
      <c r="S33" s="77"/>
      <c r="T33" s="87">
        <v>1742.5864899999999</v>
      </c>
      <c r="U33" s="87">
        <v>12115.11486</v>
      </c>
      <c r="V33" s="87">
        <v>9451.5242800000015</v>
      </c>
      <c r="W33" s="87">
        <v>1583.9063700000011</v>
      </c>
      <c r="X33" s="77"/>
      <c r="Y33" s="87">
        <v>4114.4733500000002</v>
      </c>
      <c r="Z33" s="87">
        <v>8454.0131999999994</v>
      </c>
      <c r="AA33" s="87">
        <v>12709.929390000001</v>
      </c>
      <c r="AB33" s="87">
        <v>11665.362009999999</v>
      </c>
      <c r="AC33" s="77"/>
      <c r="AD33" s="87">
        <v>842</v>
      </c>
      <c r="AE33" s="87">
        <v>2829.8301299999998</v>
      </c>
      <c r="AF33" s="87">
        <v>14115.71269</v>
      </c>
      <c r="AG33" s="87">
        <v>28504.381079999999</v>
      </c>
      <c r="AH33" s="77"/>
      <c r="AI33" s="87">
        <v>318.56592000000001</v>
      </c>
      <c r="AJ33" s="87">
        <v>29165.873029999999</v>
      </c>
      <c r="AK33" s="87"/>
      <c r="AL33" s="87"/>
      <c r="AN33" s="3"/>
      <c r="AO33" s="63"/>
    </row>
    <row r="34" spans="1:41" ht="21" x14ac:dyDescent="0.35">
      <c r="A34" s="1"/>
      <c r="C34" s="82" t="s">
        <v>146</v>
      </c>
      <c r="E34" s="83">
        <v>0</v>
      </c>
      <c r="F34" s="83">
        <v>0</v>
      </c>
      <c r="G34" s="83">
        <v>0</v>
      </c>
      <c r="H34" s="83">
        <v>31821</v>
      </c>
      <c r="I34" s="77"/>
      <c r="J34" s="83">
        <v>0</v>
      </c>
      <c r="K34" s="83">
        <v>0</v>
      </c>
      <c r="L34" s="83">
        <v>0</v>
      </c>
      <c r="M34" s="83">
        <v>0</v>
      </c>
      <c r="N34" s="77"/>
      <c r="O34" s="83">
        <v>0</v>
      </c>
      <c r="P34" s="83">
        <v>0</v>
      </c>
      <c r="Q34" s="83">
        <v>0</v>
      </c>
      <c r="R34" s="83">
        <v>0</v>
      </c>
      <c r="S34" s="77"/>
      <c r="T34" s="83">
        <v>0</v>
      </c>
      <c r="U34" s="83">
        <v>0</v>
      </c>
      <c r="V34" s="83">
        <v>0</v>
      </c>
      <c r="W34" s="83">
        <v>0</v>
      </c>
      <c r="X34" s="77"/>
      <c r="Y34" s="83">
        <v>0</v>
      </c>
      <c r="Z34" s="83">
        <v>0</v>
      </c>
      <c r="AA34" s="83">
        <v>0</v>
      </c>
      <c r="AB34" s="83">
        <v>0</v>
      </c>
      <c r="AC34" s="77"/>
      <c r="AD34" s="83">
        <v>0</v>
      </c>
      <c r="AE34" s="83">
        <v>0</v>
      </c>
      <c r="AF34" s="83">
        <v>0</v>
      </c>
      <c r="AG34" s="83">
        <v>0</v>
      </c>
      <c r="AH34" s="77"/>
      <c r="AI34" s="83">
        <v>0</v>
      </c>
      <c r="AJ34" s="83">
        <v>0</v>
      </c>
      <c r="AK34" s="83"/>
      <c r="AL34" s="83"/>
      <c r="AN34" s="3"/>
      <c r="AO34" s="63"/>
    </row>
    <row r="35" spans="1:41" x14ac:dyDescent="0.35">
      <c r="A35" s="1"/>
      <c r="C35" s="82" t="s">
        <v>147</v>
      </c>
      <c r="E35" s="83">
        <v>259.75508000000002</v>
      </c>
      <c r="F35" s="83">
        <v>0</v>
      </c>
      <c r="G35" s="83">
        <v>0</v>
      </c>
      <c r="H35" s="83">
        <v>102</v>
      </c>
      <c r="I35" s="77"/>
      <c r="J35" s="83">
        <v>10688.71876</v>
      </c>
      <c r="K35" s="83">
        <v>11255</v>
      </c>
      <c r="L35" s="83">
        <v>10413</v>
      </c>
      <c r="M35" s="83">
        <v>12699.28011</v>
      </c>
      <c r="N35" s="77"/>
      <c r="O35" s="83">
        <v>10132.82537</v>
      </c>
      <c r="P35" s="83">
        <v>10579</v>
      </c>
      <c r="Q35" s="83">
        <v>11541.18519</v>
      </c>
      <c r="R35" s="83">
        <v>10473</v>
      </c>
      <c r="S35" s="77"/>
      <c r="T35" s="83">
        <v>1422.27459</v>
      </c>
      <c r="U35" s="83">
        <v>12089.92827</v>
      </c>
      <c r="V35" s="83">
        <v>9394.0457000000006</v>
      </c>
      <c r="W35" s="83">
        <v>218.46780000000101</v>
      </c>
      <c r="X35" s="77"/>
      <c r="Y35" s="83">
        <v>3762.4733500000002</v>
      </c>
      <c r="Z35" s="83">
        <v>4818.6768499999998</v>
      </c>
      <c r="AA35" s="83">
        <v>7185.4652600000009</v>
      </c>
      <c r="AB35" s="83">
        <v>4331.2570999999998</v>
      </c>
      <c r="AC35" s="77"/>
      <c r="AD35" s="83">
        <v>560</v>
      </c>
      <c r="AE35" s="83">
        <v>2580.6030299999998</v>
      </c>
      <c r="AF35" s="83">
        <v>12004.84798</v>
      </c>
      <c r="AG35" s="83">
        <v>25560.16633</v>
      </c>
      <c r="AH35" s="77"/>
      <c r="AI35" s="83">
        <v>0</v>
      </c>
      <c r="AJ35" s="83">
        <v>28929.685989999998</v>
      </c>
      <c r="AK35" s="83"/>
      <c r="AL35" s="83"/>
      <c r="AN35" s="3"/>
      <c r="AO35" s="63"/>
    </row>
    <row r="36" spans="1:41" x14ac:dyDescent="0.35">
      <c r="A36" s="1"/>
      <c r="C36" s="82" t="s">
        <v>148</v>
      </c>
      <c r="E36" s="83">
        <v>0</v>
      </c>
      <c r="F36" s="83">
        <v>0</v>
      </c>
      <c r="G36" s="83">
        <v>0</v>
      </c>
      <c r="H36" s="83">
        <v>0</v>
      </c>
      <c r="I36" s="77"/>
      <c r="J36" s="83">
        <v>0</v>
      </c>
      <c r="K36" s="83">
        <v>0</v>
      </c>
      <c r="L36" s="83">
        <v>0</v>
      </c>
      <c r="M36" s="83">
        <v>0</v>
      </c>
      <c r="N36" s="77"/>
      <c r="O36" s="83">
        <v>0</v>
      </c>
      <c r="P36" s="83">
        <v>0</v>
      </c>
      <c r="Q36" s="83">
        <v>860</v>
      </c>
      <c r="R36" s="83">
        <v>1698</v>
      </c>
      <c r="S36" s="77"/>
      <c r="T36" s="83">
        <v>308.32177999999999</v>
      </c>
      <c r="U36" s="83">
        <v>0</v>
      </c>
      <c r="V36" s="83">
        <v>0</v>
      </c>
      <c r="W36" s="83">
        <v>1307</v>
      </c>
      <c r="X36" s="77"/>
      <c r="Y36" s="83">
        <v>352</v>
      </c>
      <c r="Z36" s="83">
        <v>3631.90535</v>
      </c>
      <c r="AA36" s="83">
        <v>5520</v>
      </c>
      <c r="AB36" s="83">
        <v>7327.5598799999998</v>
      </c>
      <c r="AC36" s="77"/>
      <c r="AD36" s="83">
        <v>249</v>
      </c>
      <c r="AE36" s="83">
        <v>249.22710000000001</v>
      </c>
      <c r="AF36" s="83">
        <v>2102.61877</v>
      </c>
      <c r="AG36" s="83">
        <v>2918</v>
      </c>
      <c r="AH36" s="77"/>
      <c r="AI36" s="83">
        <v>312.4742</v>
      </c>
      <c r="AJ36" s="83">
        <v>236.18704</v>
      </c>
      <c r="AK36" s="83"/>
      <c r="AL36" s="83"/>
      <c r="AN36" s="3"/>
      <c r="AO36" s="63"/>
    </row>
    <row r="37" spans="1:41" x14ac:dyDescent="0.35">
      <c r="A37" s="1"/>
      <c r="C37" s="82" t="s">
        <v>149</v>
      </c>
      <c r="E37" s="83">
        <v>0</v>
      </c>
      <c r="F37" s="83">
        <v>0</v>
      </c>
      <c r="G37" s="83">
        <v>0</v>
      </c>
      <c r="H37" s="83">
        <v>1</v>
      </c>
      <c r="I37" s="77"/>
      <c r="J37" s="83">
        <v>141</v>
      </c>
      <c r="K37" s="83">
        <v>232</v>
      </c>
      <c r="L37" s="83">
        <v>304</v>
      </c>
      <c r="M37" s="83">
        <v>342.87866000000002</v>
      </c>
      <c r="N37" s="77"/>
      <c r="O37" s="83">
        <v>16.440100000000001</v>
      </c>
      <c r="P37" s="83">
        <v>38</v>
      </c>
      <c r="Q37" s="83">
        <v>54</v>
      </c>
      <c r="R37" s="83">
        <v>71</v>
      </c>
      <c r="S37" s="77"/>
      <c r="T37" s="83">
        <v>11.990119999999999</v>
      </c>
      <c r="U37" s="83">
        <v>25.186589999999999</v>
      </c>
      <c r="V37" s="83">
        <v>57.478580000000001</v>
      </c>
      <c r="W37" s="83">
        <v>58</v>
      </c>
      <c r="X37" s="77"/>
      <c r="Y37" s="83">
        <v>0</v>
      </c>
      <c r="Z37" s="83">
        <v>3.431</v>
      </c>
      <c r="AA37" s="83">
        <v>4.4641299999999999</v>
      </c>
      <c r="AB37" s="83">
        <v>6.5450299999999997</v>
      </c>
      <c r="AC37" s="77"/>
      <c r="AD37" s="83">
        <v>33</v>
      </c>
      <c r="AE37" s="83">
        <v>0</v>
      </c>
      <c r="AF37" s="83">
        <v>8.2459400000000009</v>
      </c>
      <c r="AG37" s="83">
        <v>26.214750000000002</v>
      </c>
      <c r="AH37" s="77"/>
      <c r="AI37" s="83">
        <v>6.0917200000000005</v>
      </c>
      <c r="AJ37" s="83">
        <v>0</v>
      </c>
      <c r="AK37" s="83"/>
      <c r="AL37" s="83"/>
      <c r="AN37" s="3"/>
      <c r="AO37" s="63"/>
    </row>
    <row r="38" spans="1:41" x14ac:dyDescent="0.35">
      <c r="A38" s="1"/>
      <c r="C38" s="88" t="s">
        <v>150</v>
      </c>
      <c r="E38" s="87">
        <v>-5442.9410200000002</v>
      </c>
      <c r="F38" s="87">
        <v>-9565</v>
      </c>
      <c r="G38" s="87">
        <v>-17082</v>
      </c>
      <c r="H38" s="87">
        <v>-24133</v>
      </c>
      <c r="I38" s="77"/>
      <c r="J38" s="87">
        <v>-4515.6411600000001</v>
      </c>
      <c r="K38" s="87">
        <v>-4693</v>
      </c>
      <c r="L38" s="87">
        <v>-7423</v>
      </c>
      <c r="M38" s="87">
        <v>-15483</v>
      </c>
      <c r="N38" s="77"/>
      <c r="O38" s="87">
        <v>-11691.65828</v>
      </c>
      <c r="P38" s="87">
        <v>-13816</v>
      </c>
      <c r="Q38" s="87">
        <v>-22496.149119999998</v>
      </c>
      <c r="R38" s="87">
        <v>-26237</v>
      </c>
      <c r="S38" s="77"/>
      <c r="T38" s="87">
        <v>-4101.1984100000009</v>
      </c>
      <c r="U38" s="87">
        <v>-19976.389259999996</v>
      </c>
      <c r="V38" s="87">
        <v>-24086.679520000002</v>
      </c>
      <c r="W38" s="87">
        <v>-19940.175319999998</v>
      </c>
      <c r="X38" s="77"/>
      <c r="Y38" s="87">
        <v>-5433.7984800000013</v>
      </c>
      <c r="Z38" s="87">
        <v>-10350</v>
      </c>
      <c r="AA38" s="87">
        <v>-17628.69328</v>
      </c>
      <c r="AB38" s="87">
        <v>-23253.70263</v>
      </c>
      <c r="AC38" s="77"/>
      <c r="AD38" s="87">
        <v>-10235</v>
      </c>
      <c r="AE38" s="87">
        <v>-13294.45234</v>
      </c>
      <c r="AF38" s="87">
        <v>-22681.446899999999</v>
      </c>
      <c r="AG38" s="87">
        <v>-30655.055380000002</v>
      </c>
      <c r="AH38" s="77"/>
      <c r="AI38" s="87">
        <v>-13053.618340000001</v>
      </c>
      <c r="AJ38" s="87">
        <v>-15927.33994</v>
      </c>
      <c r="AK38" s="87"/>
      <c r="AL38" s="87"/>
      <c r="AN38" s="3"/>
      <c r="AO38" s="63"/>
    </row>
    <row r="39" spans="1:41" x14ac:dyDescent="0.35">
      <c r="A39" s="1"/>
      <c r="C39" s="82" t="s">
        <v>151</v>
      </c>
      <c r="E39" s="87">
        <v>0</v>
      </c>
      <c r="F39" s="87">
        <v>0</v>
      </c>
      <c r="G39" s="87">
        <v>0</v>
      </c>
      <c r="H39" s="87">
        <v>0</v>
      </c>
      <c r="I39" s="77"/>
      <c r="J39" s="87">
        <v>0</v>
      </c>
      <c r="K39" s="87">
        <v>0</v>
      </c>
      <c r="L39" s="87">
        <v>0</v>
      </c>
      <c r="M39" s="87">
        <v>0</v>
      </c>
      <c r="N39" s="77"/>
      <c r="O39" s="87">
        <v>0</v>
      </c>
      <c r="P39" s="87">
        <v>0</v>
      </c>
      <c r="Q39" s="87">
        <v>0</v>
      </c>
      <c r="R39" s="87">
        <v>0</v>
      </c>
      <c r="S39" s="77"/>
      <c r="T39" s="87">
        <v>0</v>
      </c>
      <c r="U39" s="87">
        <v>0</v>
      </c>
      <c r="V39" s="87">
        <v>0</v>
      </c>
      <c r="W39" s="87">
        <v>-32</v>
      </c>
      <c r="X39" s="77"/>
      <c r="Y39" s="87">
        <v>-176.62139999999999</v>
      </c>
      <c r="Z39" s="87">
        <v>-154</v>
      </c>
      <c r="AA39" s="87">
        <v>-202.09129999999999</v>
      </c>
      <c r="AB39" s="87">
        <v>-348.52460000000002</v>
      </c>
      <c r="AC39" s="77"/>
      <c r="AD39" s="87">
        <v>0</v>
      </c>
      <c r="AE39" s="87">
        <v>0</v>
      </c>
      <c r="AF39" s="87">
        <v>0</v>
      </c>
      <c r="AG39" s="87">
        <v>-220.31280000000001</v>
      </c>
      <c r="AH39" s="77"/>
      <c r="AI39" s="87">
        <v>0</v>
      </c>
      <c r="AJ39" s="87">
        <v>0</v>
      </c>
      <c r="AK39" s="87"/>
      <c r="AL39" s="87"/>
      <c r="AN39" s="3"/>
      <c r="AO39" s="63"/>
    </row>
    <row r="40" spans="1:41" x14ac:dyDescent="0.35">
      <c r="A40" s="1"/>
      <c r="C40" s="82" t="s">
        <v>152</v>
      </c>
      <c r="E40" s="87">
        <v>0</v>
      </c>
      <c r="F40" s="87">
        <v>0</v>
      </c>
      <c r="G40" s="87">
        <v>0</v>
      </c>
      <c r="H40" s="87">
        <v>0</v>
      </c>
      <c r="I40" s="77"/>
      <c r="J40" s="87">
        <v>0</v>
      </c>
      <c r="K40" s="87">
        <v>0</v>
      </c>
      <c r="L40" s="87">
        <v>0</v>
      </c>
      <c r="M40" s="87">
        <v>0</v>
      </c>
      <c r="N40" s="77"/>
      <c r="O40" s="87">
        <v>0</v>
      </c>
      <c r="P40" s="87">
        <v>0</v>
      </c>
      <c r="Q40" s="87">
        <v>-1360</v>
      </c>
      <c r="R40" s="87">
        <v>-1360</v>
      </c>
      <c r="S40" s="77"/>
      <c r="T40" s="87">
        <v>0</v>
      </c>
      <c r="U40" s="87">
        <v>0</v>
      </c>
      <c r="V40" s="87">
        <v>-1503.43244</v>
      </c>
      <c r="W40" s="87">
        <v>-1503.43244</v>
      </c>
      <c r="X40" s="77"/>
      <c r="Y40" s="87">
        <v>0</v>
      </c>
      <c r="Z40" s="87">
        <v>0</v>
      </c>
      <c r="AA40" s="87">
        <v>-1002.288</v>
      </c>
      <c r="AB40" s="87">
        <v>-1002.288</v>
      </c>
      <c r="AC40" s="77"/>
      <c r="AD40" s="87">
        <v>0</v>
      </c>
      <c r="AE40" s="87">
        <v>0</v>
      </c>
      <c r="AF40" s="87">
        <v>-2434.1280000000002</v>
      </c>
      <c r="AG40" s="87">
        <v>-2434.1280000000002</v>
      </c>
      <c r="AH40" s="77"/>
      <c r="AI40" s="87">
        <v>0</v>
      </c>
      <c r="AJ40" s="87">
        <v>0</v>
      </c>
      <c r="AK40" s="87"/>
      <c r="AL40" s="87"/>
      <c r="AN40" s="3"/>
      <c r="AO40" s="63"/>
    </row>
    <row r="41" spans="1:41" x14ac:dyDescent="0.35">
      <c r="A41" s="1"/>
      <c r="C41" s="82" t="s">
        <v>153</v>
      </c>
      <c r="E41" s="87">
        <v>0</v>
      </c>
      <c r="F41" s="87">
        <v>0</v>
      </c>
      <c r="G41" s="87">
        <v>0</v>
      </c>
      <c r="H41" s="87">
        <v>0</v>
      </c>
      <c r="I41" s="77"/>
      <c r="J41" s="87">
        <v>0</v>
      </c>
      <c r="K41" s="87">
        <v>0</v>
      </c>
      <c r="L41" s="87">
        <v>0</v>
      </c>
      <c r="M41" s="87">
        <v>0</v>
      </c>
      <c r="N41" s="77"/>
      <c r="O41" s="87">
        <v>0</v>
      </c>
      <c r="P41" s="87">
        <v>0</v>
      </c>
      <c r="Q41" s="87">
        <v>0</v>
      </c>
      <c r="R41" s="87">
        <v>0</v>
      </c>
      <c r="S41" s="77"/>
      <c r="T41" s="87">
        <v>0</v>
      </c>
      <c r="U41" s="87">
        <v>0</v>
      </c>
      <c r="V41" s="87">
        <v>0</v>
      </c>
      <c r="W41" s="87">
        <v>0</v>
      </c>
      <c r="X41" s="77"/>
      <c r="Y41" s="87">
        <v>0</v>
      </c>
      <c r="Z41" s="87">
        <v>0</v>
      </c>
      <c r="AA41" s="87">
        <v>0</v>
      </c>
      <c r="AB41" s="87">
        <v>0</v>
      </c>
      <c r="AC41" s="77"/>
      <c r="AD41" s="87">
        <v>0</v>
      </c>
      <c r="AE41" s="87">
        <v>0</v>
      </c>
      <c r="AF41" s="87">
        <v>0</v>
      </c>
      <c r="AG41" s="87">
        <v>-26</v>
      </c>
      <c r="AH41" s="77"/>
      <c r="AI41" s="87">
        <v>0</v>
      </c>
      <c r="AJ41" s="87">
        <v>0</v>
      </c>
      <c r="AK41" s="87"/>
      <c r="AL41" s="87"/>
      <c r="AN41" s="3"/>
      <c r="AO41" s="63"/>
    </row>
    <row r="42" spans="1:41" x14ac:dyDescent="0.35">
      <c r="C42" s="82" t="s">
        <v>154</v>
      </c>
      <c r="E42" s="83">
        <v>-3917.07422</v>
      </c>
      <c r="F42" s="83">
        <v>-6431</v>
      </c>
      <c r="G42" s="83">
        <v>-12286</v>
      </c>
      <c r="H42" s="83">
        <v>-17458</v>
      </c>
      <c r="I42" s="77"/>
      <c r="J42" s="83">
        <v>-2691.61807</v>
      </c>
      <c r="K42" s="83">
        <v>-938</v>
      </c>
      <c r="L42" s="83">
        <v>-877.58695</v>
      </c>
      <c r="M42" s="83">
        <v>-1172</v>
      </c>
      <c r="N42" s="77"/>
      <c r="O42" s="83">
        <v>-8032.4378399999996</v>
      </c>
      <c r="P42" s="83">
        <v>-8356</v>
      </c>
      <c r="Q42" s="83">
        <v>-9709.7084300000006</v>
      </c>
      <c r="R42" s="83">
        <v>-10921</v>
      </c>
      <c r="S42" s="77"/>
      <c r="T42" s="83">
        <v>-685.06100000000094</v>
      </c>
      <c r="U42" s="83">
        <v>-12806.59582</v>
      </c>
      <c r="V42" s="83">
        <v>-10765.87501</v>
      </c>
      <c r="W42" s="83">
        <v>-1932.14381</v>
      </c>
      <c r="X42" s="77"/>
      <c r="Y42" s="83">
        <v>-257.95745000000102</v>
      </c>
      <c r="Z42" s="83">
        <v>-616</v>
      </c>
      <c r="AA42" s="83">
        <v>-1252.9730500000001</v>
      </c>
      <c r="AB42" s="83">
        <v>-2123.4777600000002</v>
      </c>
      <c r="AC42" s="77"/>
      <c r="AD42" s="83">
        <v>-4571</v>
      </c>
      <c r="AE42" s="83">
        <v>-1234.3318200000001</v>
      </c>
      <c r="AF42" s="83">
        <v>-1306.71967</v>
      </c>
      <c r="AG42" s="83">
        <v>-3866.1443399999998</v>
      </c>
      <c r="AH42" s="77"/>
      <c r="AI42" s="83">
        <v>-6382</v>
      </c>
      <c r="AJ42" s="83">
        <v>-3030.1612799999998</v>
      </c>
      <c r="AK42" s="83"/>
      <c r="AL42" s="83"/>
      <c r="AN42" s="3"/>
      <c r="AO42" s="63"/>
    </row>
    <row r="43" spans="1:41" x14ac:dyDescent="0.35">
      <c r="C43" s="82" t="s">
        <v>155</v>
      </c>
      <c r="E43" s="83">
        <v>-1271.3571999999999</v>
      </c>
      <c r="F43" s="83">
        <v>-2237</v>
      </c>
      <c r="G43" s="83">
        <v>-3508</v>
      </c>
      <c r="H43" s="83">
        <v>-4855</v>
      </c>
      <c r="I43" s="77"/>
      <c r="J43" s="83">
        <v>-1464.33554</v>
      </c>
      <c r="K43" s="83">
        <v>-3020</v>
      </c>
      <c r="L43" s="83">
        <v>-5422.8617199999999</v>
      </c>
      <c r="M43" s="83">
        <v>-12704</v>
      </c>
      <c r="N43" s="77"/>
      <c r="O43" s="83">
        <v>-3152.3298199999999</v>
      </c>
      <c r="P43" s="83">
        <v>-4471</v>
      </c>
      <c r="Q43" s="83">
        <v>-9553.0223499999993</v>
      </c>
      <c r="R43" s="83">
        <v>-11973</v>
      </c>
      <c r="S43" s="77"/>
      <c r="T43" s="83">
        <v>-2583.16023</v>
      </c>
      <c r="U43" s="83">
        <v>-5428.89732</v>
      </c>
      <c r="V43" s="83">
        <v>-9192.6624100000008</v>
      </c>
      <c r="W43" s="83">
        <v>-12827.67841</v>
      </c>
      <c r="X43" s="77"/>
      <c r="Y43" s="83">
        <v>-4098.1438200000002</v>
      </c>
      <c r="Z43" s="83">
        <v>-7749</v>
      </c>
      <c r="AA43" s="83">
        <v>-12414.259700000001</v>
      </c>
      <c r="AB43" s="83">
        <v>-15880.045599999999</v>
      </c>
      <c r="AC43" s="77"/>
      <c r="AD43" s="83">
        <v>-4724</v>
      </c>
      <c r="AE43" s="83">
        <v>-10287.312190000001</v>
      </c>
      <c r="AF43" s="83">
        <v>-16364.16476</v>
      </c>
      <c r="AG43" s="83">
        <v>-20603.009259999999</v>
      </c>
      <c r="AH43" s="77"/>
      <c r="AI43" s="83">
        <v>-5671.9097700000002</v>
      </c>
      <c r="AJ43" s="83">
        <v>-10864.072679999999</v>
      </c>
      <c r="AK43" s="83"/>
      <c r="AL43" s="83"/>
      <c r="AN43" s="3"/>
      <c r="AO43" s="63"/>
    </row>
    <row r="44" spans="1:41" x14ac:dyDescent="0.35">
      <c r="C44" s="82" t="s">
        <v>156</v>
      </c>
      <c r="E44" s="83">
        <v>-254.50960000000001</v>
      </c>
      <c r="F44" s="83">
        <v>-897</v>
      </c>
      <c r="G44" s="83">
        <v>-1288</v>
      </c>
      <c r="H44" s="83">
        <v>-1819</v>
      </c>
      <c r="I44" s="77"/>
      <c r="J44" s="83">
        <v>-359.68754999999999</v>
      </c>
      <c r="K44" s="83">
        <v>-735</v>
      </c>
      <c r="L44" s="83">
        <v>-1122.74414</v>
      </c>
      <c r="M44" s="83">
        <v>-1607</v>
      </c>
      <c r="N44" s="77"/>
      <c r="O44" s="83">
        <v>-487.56542000000002</v>
      </c>
      <c r="P44" s="83">
        <v>-946</v>
      </c>
      <c r="Q44" s="83">
        <v>-1818.00027</v>
      </c>
      <c r="R44" s="83">
        <v>-1921</v>
      </c>
      <c r="S44" s="77"/>
      <c r="T44" s="83">
        <v>-748.75016000000005</v>
      </c>
      <c r="U44" s="83">
        <v>-1521.05693</v>
      </c>
      <c r="V44" s="83">
        <v>-2304.5198500000001</v>
      </c>
      <c r="W44" s="83">
        <v>-3152.9737399999999</v>
      </c>
      <c r="X44" s="77"/>
      <c r="Y44" s="83">
        <v>-798.78174000000001</v>
      </c>
      <c r="Z44" s="83">
        <v>-1602</v>
      </c>
      <c r="AA44" s="83">
        <v>-2399.3811099999998</v>
      </c>
      <c r="AB44" s="83">
        <v>-3518.6417999999999</v>
      </c>
      <c r="AC44" s="77"/>
      <c r="AD44" s="83">
        <v>-829</v>
      </c>
      <c r="AE44" s="83">
        <v>-1536.8150000000001</v>
      </c>
      <c r="AF44" s="83">
        <v>-2188.1988700000002</v>
      </c>
      <c r="AG44" s="83">
        <v>-2962.5312199999998</v>
      </c>
      <c r="AH44" s="77"/>
      <c r="AI44" s="83">
        <v>-845.71108000000004</v>
      </c>
      <c r="AJ44" s="83">
        <v>-1692.95712</v>
      </c>
      <c r="AK44" s="83"/>
      <c r="AL44" s="83"/>
      <c r="AN44" s="3"/>
      <c r="AO44" s="63"/>
    </row>
    <row r="45" spans="1:41" x14ac:dyDescent="0.35">
      <c r="C45" s="82" t="s">
        <v>157</v>
      </c>
      <c r="E45" s="83">
        <v>0</v>
      </c>
      <c r="F45" s="83">
        <v>0</v>
      </c>
      <c r="G45" s="83">
        <v>0</v>
      </c>
      <c r="H45" s="83">
        <v>0</v>
      </c>
      <c r="I45" s="77"/>
      <c r="J45" s="83">
        <v>0</v>
      </c>
      <c r="K45" s="83">
        <v>0</v>
      </c>
      <c r="L45" s="83">
        <v>0</v>
      </c>
      <c r="M45" s="83">
        <v>0</v>
      </c>
      <c r="N45" s="77"/>
      <c r="O45" s="83">
        <v>-19.325199999999999</v>
      </c>
      <c r="P45" s="83">
        <v>-42</v>
      </c>
      <c r="Q45" s="83">
        <v>-55.41807</v>
      </c>
      <c r="R45" s="83">
        <v>-62</v>
      </c>
      <c r="S45" s="77"/>
      <c r="T45" s="83">
        <v>-84.227019999999996</v>
      </c>
      <c r="U45" s="83">
        <v>-219.83919</v>
      </c>
      <c r="V45" s="83">
        <v>-320.18981000000002</v>
      </c>
      <c r="W45" s="83">
        <v>-492</v>
      </c>
      <c r="X45" s="77"/>
      <c r="Y45" s="83">
        <v>-102.29407</v>
      </c>
      <c r="Z45" s="83">
        <v>-229</v>
      </c>
      <c r="AA45" s="83">
        <v>-357.70012000000003</v>
      </c>
      <c r="AB45" s="83">
        <v>-380.72487000000001</v>
      </c>
      <c r="AC45" s="77"/>
      <c r="AD45" s="83">
        <v>-111</v>
      </c>
      <c r="AE45" s="83">
        <v>-235.99332999999999</v>
      </c>
      <c r="AF45" s="83">
        <v>-388.23559999999998</v>
      </c>
      <c r="AG45" s="83">
        <v>-542.92975999999999</v>
      </c>
      <c r="AH45" s="77"/>
      <c r="AI45" s="83">
        <v>-154.07218</v>
      </c>
      <c r="AJ45" s="83">
        <v>-340.14886000000001</v>
      </c>
      <c r="AK45" s="83"/>
      <c r="AL45" s="83"/>
      <c r="AN45" s="3"/>
      <c r="AO45" s="63"/>
    </row>
    <row r="46" spans="1:41" x14ac:dyDescent="0.35">
      <c r="C46" s="58" t="s">
        <v>158</v>
      </c>
      <c r="E46" s="87">
        <v>-5183.1859400000003</v>
      </c>
      <c r="F46" s="87">
        <v>-9565</v>
      </c>
      <c r="G46" s="87">
        <v>-17082</v>
      </c>
      <c r="H46" s="87">
        <v>7792</v>
      </c>
      <c r="I46" s="77"/>
      <c r="J46" s="87">
        <v>6314.0775999999996</v>
      </c>
      <c r="K46" s="87">
        <v>6793</v>
      </c>
      <c r="L46" s="87">
        <v>3294</v>
      </c>
      <c r="M46" s="87">
        <v>-2440.84123</v>
      </c>
      <c r="N46" s="77"/>
      <c r="O46" s="87">
        <v>-1542.3928099999994</v>
      </c>
      <c r="P46" s="87">
        <v>-3199</v>
      </c>
      <c r="Q46" s="87">
        <v>-10041.701149999997</v>
      </c>
      <c r="R46" s="87">
        <v>-13996</v>
      </c>
      <c r="S46" s="77"/>
      <c r="T46" s="87">
        <v>-2358.6119200000012</v>
      </c>
      <c r="U46" s="87">
        <v>-7861.2743999999966</v>
      </c>
      <c r="V46" s="87">
        <v>-14635.15524</v>
      </c>
      <c r="W46" s="87">
        <v>-18356.268949999998</v>
      </c>
      <c r="X46" s="77"/>
      <c r="Y46" s="87">
        <v>-1319.3251300000011</v>
      </c>
      <c r="Z46" s="87">
        <v>-1895.9868000000006</v>
      </c>
      <c r="AA46" s="87">
        <v>-4918.7638899999984</v>
      </c>
      <c r="AB46" s="87">
        <v>-11588.340620000001</v>
      </c>
      <c r="AC46" s="77"/>
      <c r="AD46" s="87">
        <v>-9393</v>
      </c>
      <c r="AE46" s="87">
        <v>-10464.62221</v>
      </c>
      <c r="AF46" s="87">
        <v>-8565.7342099999987</v>
      </c>
      <c r="AG46" s="87">
        <v>-2150.6743000000024</v>
      </c>
      <c r="AH46" s="77"/>
      <c r="AI46" s="87">
        <v>-12735.05242</v>
      </c>
      <c r="AJ46" s="87">
        <v>13238.533090000001</v>
      </c>
      <c r="AK46" s="87"/>
      <c r="AL46" s="87"/>
      <c r="AN46" s="3"/>
      <c r="AO46" s="63"/>
    </row>
    <row r="47" spans="1:41" x14ac:dyDescent="0.35">
      <c r="C47" s="89"/>
      <c r="E47" s="83"/>
      <c r="F47" s="83"/>
      <c r="G47" s="83"/>
      <c r="H47" s="83"/>
      <c r="I47" s="77"/>
      <c r="J47" s="83"/>
      <c r="K47" s="83"/>
      <c r="L47" s="83"/>
      <c r="M47" s="83"/>
      <c r="N47" s="77"/>
      <c r="O47" s="83"/>
      <c r="P47" s="83"/>
      <c r="Q47" s="83"/>
      <c r="R47" s="83"/>
      <c r="S47" s="77"/>
      <c r="T47" s="83"/>
      <c r="U47" s="83"/>
      <c r="V47" s="83"/>
      <c r="W47" s="83"/>
      <c r="X47" s="77"/>
      <c r="Y47" s="83"/>
      <c r="Z47" s="83"/>
      <c r="AA47" s="83"/>
      <c r="AB47" s="83"/>
      <c r="AC47" s="77"/>
      <c r="AD47" s="83"/>
      <c r="AE47" s="83"/>
      <c r="AF47" s="83"/>
      <c r="AG47" s="83"/>
      <c r="AH47" s="77"/>
      <c r="AI47" s="83"/>
      <c r="AJ47" s="83"/>
      <c r="AK47" s="83"/>
      <c r="AL47" s="83"/>
      <c r="AN47" s="3"/>
      <c r="AO47" s="63"/>
    </row>
    <row r="48" spans="1:41" x14ac:dyDescent="0.35">
      <c r="C48" s="58" t="s">
        <v>159</v>
      </c>
      <c r="E48" s="87">
        <v>1177.25000305198</v>
      </c>
      <c r="F48" s="87">
        <v>426</v>
      </c>
      <c r="G48" s="87">
        <v>361</v>
      </c>
      <c r="H48" s="87">
        <v>30222</v>
      </c>
      <c r="I48" s="77"/>
      <c r="J48" s="87">
        <v>1884.42481333201</v>
      </c>
      <c r="K48" s="87">
        <v>-2252</v>
      </c>
      <c r="L48" s="87">
        <v>-6998</v>
      </c>
      <c r="M48" s="87">
        <v>-21559</v>
      </c>
      <c r="N48" s="77"/>
      <c r="O48" s="87">
        <v>4916.7696176495401</v>
      </c>
      <c r="P48" s="87">
        <v>4194</v>
      </c>
      <c r="Q48" s="87">
        <v>511</v>
      </c>
      <c r="R48" s="87">
        <v>1104</v>
      </c>
      <c r="S48" s="77"/>
      <c r="T48" s="87">
        <v>5301.304752183969</v>
      </c>
      <c r="U48" s="87">
        <v>1250.6112625201222</v>
      </c>
      <c r="V48" s="87">
        <v>-4902</v>
      </c>
      <c r="W48" s="87">
        <v>-5163.6088587419963</v>
      </c>
      <c r="X48" s="77"/>
      <c r="Y48" s="87">
        <v>-2749.23467952797</v>
      </c>
      <c r="Z48" s="87">
        <v>1171.3418436018901</v>
      </c>
      <c r="AA48" s="87">
        <v>-633</v>
      </c>
      <c r="AB48" s="87">
        <v>-1069.7519645464799</v>
      </c>
      <c r="AC48" s="77"/>
      <c r="AD48" s="87">
        <v>889</v>
      </c>
      <c r="AE48" s="87">
        <v>-691.31068949046858</v>
      </c>
      <c r="AF48" s="87">
        <v>5924.2475082220353</v>
      </c>
      <c r="AG48" s="87">
        <v>1157.3132972849162</v>
      </c>
      <c r="AH48" s="77"/>
      <c r="AI48" s="87">
        <v>3433.2709342499875</v>
      </c>
      <c r="AJ48" s="87">
        <v>23776.177154249992</v>
      </c>
      <c r="AK48" s="87"/>
      <c r="AL48" s="87"/>
      <c r="AN48" s="3"/>
      <c r="AO48" s="63"/>
    </row>
    <row r="49" spans="3:41" x14ac:dyDescent="0.35">
      <c r="C49" s="90" t="s">
        <v>160</v>
      </c>
      <c r="E49" s="91">
        <v>0</v>
      </c>
      <c r="F49" s="91">
        <v>19</v>
      </c>
      <c r="G49" s="91">
        <v>10</v>
      </c>
      <c r="H49" s="91">
        <v>7</v>
      </c>
      <c r="I49" s="77"/>
      <c r="J49" s="91">
        <v>7.0084900000000001</v>
      </c>
      <c r="K49" s="91">
        <v>-2</v>
      </c>
      <c r="L49" s="91">
        <v>-3</v>
      </c>
      <c r="M49" s="91">
        <v>0</v>
      </c>
      <c r="N49" s="77"/>
      <c r="O49" s="91">
        <v>43.853670000000001</v>
      </c>
      <c r="P49" s="91">
        <v>-6</v>
      </c>
      <c r="Q49" s="91">
        <v>8.9757899999999999</v>
      </c>
      <c r="R49" s="91">
        <v>-82</v>
      </c>
      <c r="S49" s="77"/>
      <c r="T49" s="91">
        <v>10.8667</v>
      </c>
      <c r="U49" s="91">
        <v>177.26331999999999</v>
      </c>
      <c r="V49" s="91">
        <v>73.392120000000006</v>
      </c>
      <c r="W49" s="91">
        <v>3.8227600000000002</v>
      </c>
      <c r="X49" s="77"/>
      <c r="Y49" s="91">
        <v>-1.165</v>
      </c>
      <c r="Z49" s="91">
        <v>-5</v>
      </c>
      <c r="AA49" s="91">
        <v>-4</v>
      </c>
      <c r="AB49" s="91">
        <v>13.70748</v>
      </c>
      <c r="AC49" s="77"/>
      <c r="AD49" s="91">
        <v>-25</v>
      </c>
      <c r="AE49" s="91">
        <v>1</v>
      </c>
      <c r="AF49" s="91">
        <v>83</v>
      </c>
      <c r="AG49" s="91">
        <v>124.44122</v>
      </c>
      <c r="AH49" s="77"/>
      <c r="AI49" s="91">
        <v>-124.43647999999999</v>
      </c>
      <c r="AJ49" s="91">
        <v>-137.17957000000001</v>
      </c>
      <c r="AK49" s="91"/>
      <c r="AL49" s="91"/>
      <c r="AN49" s="3"/>
      <c r="AO49" s="63"/>
    </row>
    <row r="50" spans="3:41" x14ac:dyDescent="0.35">
      <c r="C50" s="58" t="s">
        <v>161</v>
      </c>
      <c r="E50" s="87">
        <v>1381.0018594013</v>
      </c>
      <c r="F50" s="87">
        <v>1381</v>
      </c>
      <c r="G50" s="87">
        <v>1381</v>
      </c>
      <c r="H50" s="87">
        <v>1381</v>
      </c>
      <c r="I50" s="77"/>
      <c r="J50" s="87">
        <v>31610.313598519999</v>
      </c>
      <c r="K50" s="87">
        <v>31610</v>
      </c>
      <c r="L50" s="87">
        <v>31610</v>
      </c>
      <c r="M50" s="87">
        <v>31610</v>
      </c>
      <c r="N50" s="77"/>
      <c r="O50" s="87">
        <v>10051.2636872</v>
      </c>
      <c r="P50" s="87">
        <v>10051</v>
      </c>
      <c r="Q50" s="87">
        <v>10051.2636872</v>
      </c>
      <c r="R50" s="87">
        <v>10051</v>
      </c>
      <c r="S50" s="77"/>
      <c r="T50" s="87">
        <v>11073.131079999999</v>
      </c>
      <c r="U50" s="87">
        <v>11073.131079999999</v>
      </c>
      <c r="V50" s="87">
        <v>11073.131079999999</v>
      </c>
      <c r="W50" s="87">
        <v>11073.131079999999</v>
      </c>
      <c r="X50" s="77"/>
      <c r="Y50" s="87">
        <v>5913.624159</v>
      </c>
      <c r="Z50" s="87">
        <v>5914</v>
      </c>
      <c r="AA50" s="87">
        <v>5913.624159</v>
      </c>
      <c r="AB50" s="87">
        <v>5913.624159</v>
      </c>
      <c r="AC50" s="77"/>
      <c r="AD50" s="87">
        <v>4858</v>
      </c>
      <c r="AE50" s="87">
        <v>4857.8738800000001</v>
      </c>
      <c r="AF50" s="87">
        <v>4857.8738800000001</v>
      </c>
      <c r="AG50" s="87">
        <v>4857.8738800000001</v>
      </c>
      <c r="AH50" s="77"/>
      <c r="AI50" s="87">
        <v>6139.6252999999997</v>
      </c>
      <c r="AJ50" s="87">
        <v>6139.6252999999997</v>
      </c>
      <c r="AK50" s="87"/>
      <c r="AL50" s="87"/>
      <c r="AN50" s="3"/>
      <c r="AO50" s="63"/>
    </row>
    <row r="51" spans="3:41" x14ac:dyDescent="0.35">
      <c r="C51" s="58" t="s">
        <v>162</v>
      </c>
      <c r="E51" s="87">
        <v>2558.2506569299999</v>
      </c>
      <c r="F51" s="87">
        <v>1826</v>
      </c>
      <c r="G51" s="87">
        <v>1752</v>
      </c>
      <c r="H51" s="87">
        <v>31610</v>
      </c>
      <c r="I51" s="77"/>
      <c r="J51" s="87">
        <v>33501.748231471996</v>
      </c>
      <c r="K51" s="87">
        <v>29357</v>
      </c>
      <c r="L51" s="87">
        <v>24610</v>
      </c>
      <c r="M51" s="87">
        <v>10051</v>
      </c>
      <c r="N51" s="77"/>
      <c r="O51" s="87">
        <v>14924.334994174</v>
      </c>
      <c r="P51" s="87">
        <v>14245</v>
      </c>
      <c r="Q51" s="87">
        <v>10562.553906317</v>
      </c>
      <c r="R51" s="87">
        <v>11073</v>
      </c>
      <c r="S51" s="77"/>
      <c r="T51" s="87">
        <v>16385.631267465</v>
      </c>
      <c r="U51" s="87">
        <v>12501.010050000001</v>
      </c>
      <c r="V51" s="87">
        <v>6244.8863910419996</v>
      </c>
      <c r="W51" s="87">
        <v>5913.624159</v>
      </c>
      <c r="X51" s="77"/>
      <c r="Y51" s="87">
        <v>3163.2578899999999</v>
      </c>
      <c r="Z51" s="87">
        <v>7080</v>
      </c>
      <c r="AA51" s="87">
        <v>5276.7043400000002</v>
      </c>
      <c r="AB51" s="87">
        <v>4857.8738800000001</v>
      </c>
      <c r="AC51" s="77"/>
      <c r="AD51" s="87">
        <v>5722</v>
      </c>
      <c r="AE51" s="87">
        <v>4167.5720799999999</v>
      </c>
      <c r="AF51" s="87">
        <v>10865.32978</v>
      </c>
      <c r="AG51" s="87">
        <v>6139.6252999999997</v>
      </c>
      <c r="AH51" s="77"/>
      <c r="AI51" s="87">
        <v>9448.45975</v>
      </c>
      <c r="AJ51" s="87">
        <v>29915.97696</v>
      </c>
      <c r="AK51" s="87"/>
      <c r="AL51" s="87"/>
      <c r="AN51" s="3"/>
      <c r="AO51" s="63"/>
    </row>
    <row r="52" spans="3:41" x14ac:dyDescent="0.35"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N52" s="3"/>
      <c r="AO52" s="63"/>
    </row>
    <row r="53" spans="3:41" x14ac:dyDescent="0.35"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N53" s="3"/>
      <c r="AO53" s="63"/>
    </row>
    <row r="54" spans="3:41" x14ac:dyDescent="0.35"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N54" s="3"/>
      <c r="AO54" s="63"/>
    </row>
    <row r="55" spans="3:41" x14ac:dyDescent="0.35"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N55" s="3"/>
      <c r="AO55" s="63"/>
    </row>
    <row r="56" spans="3:41" x14ac:dyDescent="0.35">
      <c r="E56" s="92"/>
      <c r="F56" s="92"/>
      <c r="G56" s="92"/>
      <c r="H56" s="92"/>
      <c r="J56" s="92"/>
      <c r="K56" s="92"/>
      <c r="L56" s="92"/>
      <c r="M56" s="92"/>
      <c r="O56" s="92"/>
      <c r="P56" s="92"/>
      <c r="Q56" s="92"/>
      <c r="R56" s="92"/>
      <c r="T56" s="92"/>
      <c r="U56" s="92"/>
      <c r="V56" s="92"/>
      <c r="W56" s="92"/>
      <c r="AN56" s="3"/>
      <c r="AO56" s="63"/>
    </row>
    <row r="57" spans="3:41" x14ac:dyDescent="0.35">
      <c r="E57" s="92"/>
      <c r="F57" s="92"/>
      <c r="G57" s="92"/>
      <c r="H57" s="92"/>
      <c r="J57" s="92"/>
      <c r="K57" s="92"/>
      <c r="L57" s="92"/>
      <c r="M57" s="92"/>
      <c r="O57" s="92"/>
      <c r="P57" s="92"/>
      <c r="Q57" s="92"/>
      <c r="R57" s="92"/>
      <c r="T57" s="92"/>
      <c r="U57" s="92"/>
      <c r="V57" s="92"/>
      <c r="W57" s="92"/>
      <c r="AN57" s="3"/>
      <c r="AO57" s="63"/>
    </row>
    <row r="58" spans="3:41" x14ac:dyDescent="0.35">
      <c r="E58" s="92"/>
      <c r="F58" s="92"/>
      <c r="G58" s="92"/>
      <c r="H58" s="92"/>
      <c r="J58" s="92"/>
      <c r="K58" s="92"/>
      <c r="L58" s="92"/>
      <c r="M58" s="92"/>
      <c r="O58" s="92"/>
      <c r="P58" s="92"/>
      <c r="Q58" s="92"/>
      <c r="R58" s="92"/>
      <c r="T58" s="92"/>
      <c r="U58" s="92"/>
      <c r="V58" s="92"/>
      <c r="W58" s="92"/>
    </row>
    <row r="59" spans="3:41" x14ac:dyDescent="0.35">
      <c r="E59" s="92"/>
      <c r="F59" s="92"/>
      <c r="G59" s="92"/>
      <c r="H59" s="92"/>
      <c r="J59" s="92"/>
      <c r="K59" s="92"/>
      <c r="L59" s="92"/>
      <c r="M59" s="92"/>
      <c r="O59" s="92"/>
      <c r="P59" s="92"/>
      <c r="Q59" s="92"/>
      <c r="R59" s="92"/>
      <c r="T59" s="92"/>
      <c r="U59" s="92"/>
      <c r="V59" s="92"/>
      <c r="W59" s="92"/>
    </row>
    <row r="60" spans="3:41" x14ac:dyDescent="0.35">
      <c r="E60" s="92"/>
      <c r="F60" s="92"/>
      <c r="G60" s="92"/>
      <c r="H60" s="92"/>
      <c r="J60" s="92"/>
      <c r="K60" s="92"/>
      <c r="L60" s="92"/>
      <c r="M60" s="92"/>
      <c r="O60" s="92"/>
      <c r="P60" s="92"/>
      <c r="Q60" s="92"/>
      <c r="R60" s="92"/>
      <c r="T60" s="92"/>
      <c r="U60" s="92"/>
      <c r="V60" s="92"/>
      <c r="W60" s="92"/>
    </row>
    <row r="61" spans="3:41" x14ac:dyDescent="0.35">
      <c r="E61" s="92"/>
      <c r="F61" s="92"/>
      <c r="G61" s="92"/>
      <c r="H61" s="92"/>
      <c r="J61" s="92"/>
      <c r="K61" s="92"/>
      <c r="L61" s="92"/>
      <c r="M61" s="92"/>
      <c r="O61" s="92"/>
      <c r="P61" s="92"/>
      <c r="Q61" s="92"/>
      <c r="R61" s="92"/>
      <c r="T61" s="92"/>
      <c r="U61" s="92"/>
      <c r="V61" s="92"/>
      <c r="W61" s="92"/>
    </row>
    <row r="62" spans="3:41" x14ac:dyDescent="0.35">
      <c r="E62" s="92"/>
      <c r="F62" s="92"/>
      <c r="G62" s="92"/>
      <c r="H62" s="92"/>
      <c r="J62" s="92"/>
      <c r="K62" s="92"/>
      <c r="L62" s="92"/>
      <c r="M62" s="92"/>
      <c r="O62" s="92"/>
      <c r="P62" s="92"/>
      <c r="Q62" s="92"/>
      <c r="R62" s="92"/>
      <c r="T62" s="92"/>
      <c r="U62" s="92"/>
      <c r="V62" s="92"/>
      <c r="W62" s="92"/>
    </row>
    <row r="63" spans="3:41" x14ac:dyDescent="0.35">
      <c r="E63" s="92"/>
      <c r="F63" s="92"/>
      <c r="G63" s="92"/>
      <c r="H63" s="92"/>
      <c r="J63" s="92"/>
      <c r="K63" s="92"/>
      <c r="L63" s="92"/>
      <c r="M63" s="92"/>
      <c r="O63" s="92"/>
      <c r="P63" s="92"/>
      <c r="Q63" s="92"/>
      <c r="R63" s="92"/>
      <c r="T63" s="92"/>
      <c r="U63" s="92"/>
      <c r="V63" s="92"/>
      <c r="W63" s="92"/>
    </row>
    <row r="64" spans="3:41" x14ac:dyDescent="0.35">
      <c r="E64" s="92"/>
      <c r="F64" s="92"/>
      <c r="G64" s="92"/>
      <c r="H64" s="92"/>
      <c r="J64" s="92"/>
      <c r="K64" s="92"/>
      <c r="L64" s="92"/>
      <c r="M64" s="92"/>
      <c r="O64" s="92"/>
      <c r="P64" s="92"/>
      <c r="Q64" s="92"/>
      <c r="R64" s="92"/>
      <c r="T64" s="92"/>
      <c r="U64" s="92"/>
      <c r="V64" s="92"/>
      <c r="W64" s="92"/>
    </row>
    <row r="65" spans="5:23" x14ac:dyDescent="0.35">
      <c r="E65" s="92"/>
      <c r="F65" s="92"/>
      <c r="G65" s="92"/>
      <c r="H65" s="92"/>
      <c r="J65" s="92"/>
      <c r="K65" s="92"/>
      <c r="L65" s="92"/>
      <c r="M65" s="92"/>
      <c r="O65" s="92"/>
      <c r="P65" s="92"/>
      <c r="Q65" s="92"/>
      <c r="R65" s="92"/>
      <c r="T65" s="92"/>
      <c r="U65" s="92"/>
      <c r="V65" s="92"/>
      <c r="W65" s="92"/>
    </row>
    <row r="66" spans="5:23" x14ac:dyDescent="0.35">
      <c r="E66" s="92"/>
      <c r="F66" s="92"/>
      <c r="G66" s="92"/>
      <c r="H66" s="92"/>
      <c r="J66" s="92"/>
      <c r="K66" s="92"/>
      <c r="L66" s="92"/>
      <c r="M66" s="92"/>
      <c r="O66" s="92"/>
      <c r="P66" s="92"/>
      <c r="Q66" s="92"/>
      <c r="R66" s="92"/>
      <c r="T66" s="92"/>
      <c r="U66" s="92"/>
      <c r="V66" s="92"/>
      <c r="W66" s="92"/>
    </row>
    <row r="67" spans="5:23" x14ac:dyDescent="0.35">
      <c r="E67" s="92"/>
      <c r="F67" s="92"/>
      <c r="G67" s="92"/>
      <c r="H67" s="92"/>
      <c r="J67" s="92"/>
      <c r="K67" s="92"/>
      <c r="L67" s="92"/>
      <c r="M67" s="92"/>
      <c r="O67" s="92"/>
      <c r="P67" s="92"/>
      <c r="Q67" s="92"/>
      <c r="R67" s="92"/>
      <c r="T67" s="92"/>
      <c r="U67" s="92"/>
      <c r="V67" s="92"/>
      <c r="W67" s="92"/>
    </row>
    <row r="68" spans="5:23" x14ac:dyDescent="0.35">
      <c r="E68" s="92"/>
      <c r="F68" s="92"/>
      <c r="G68" s="92"/>
      <c r="H68" s="92"/>
      <c r="J68" s="92"/>
      <c r="K68" s="92"/>
      <c r="L68" s="92"/>
      <c r="M68" s="92"/>
      <c r="O68" s="92"/>
      <c r="P68" s="92"/>
      <c r="Q68" s="92"/>
      <c r="R68" s="92"/>
      <c r="T68" s="92"/>
      <c r="U68" s="92"/>
      <c r="V68" s="92"/>
      <c r="W68" s="92"/>
    </row>
    <row r="69" spans="5:23" x14ac:dyDescent="0.35">
      <c r="E69" s="92"/>
      <c r="F69" s="92"/>
      <c r="G69" s="92"/>
      <c r="H69" s="92"/>
      <c r="J69" s="92"/>
      <c r="K69" s="92"/>
      <c r="L69" s="92"/>
      <c r="M69" s="92"/>
      <c r="O69" s="92"/>
      <c r="P69" s="92"/>
      <c r="Q69" s="92"/>
      <c r="R69" s="92"/>
      <c r="T69" s="92"/>
      <c r="U69" s="92"/>
      <c r="V69" s="92"/>
      <c r="W69" s="92"/>
    </row>
    <row r="70" spans="5:23" x14ac:dyDescent="0.35">
      <c r="E70" s="92"/>
      <c r="F70" s="92"/>
      <c r="G70" s="92"/>
      <c r="H70" s="92"/>
      <c r="J70" s="92"/>
      <c r="K70" s="92"/>
      <c r="L70" s="92"/>
      <c r="M70" s="92"/>
      <c r="O70" s="92"/>
      <c r="P70" s="92"/>
      <c r="Q70" s="92"/>
      <c r="R70" s="92"/>
      <c r="T70" s="92"/>
      <c r="U70" s="92"/>
      <c r="V70" s="92"/>
      <c r="W70" s="92"/>
    </row>
    <row r="71" spans="5:23" x14ac:dyDescent="0.35">
      <c r="E71" s="92"/>
      <c r="F71" s="92"/>
      <c r="G71" s="92"/>
      <c r="H71" s="92"/>
      <c r="J71" s="92"/>
      <c r="K71" s="92"/>
      <c r="L71" s="92"/>
      <c r="M71" s="92"/>
      <c r="O71" s="92"/>
      <c r="P71" s="92"/>
      <c r="Q71" s="92"/>
      <c r="R71" s="92"/>
      <c r="T71" s="92"/>
      <c r="U71" s="92"/>
      <c r="V71" s="92"/>
      <c r="W71" s="92"/>
    </row>
    <row r="72" spans="5:23" x14ac:dyDescent="0.35">
      <c r="E72" s="92"/>
      <c r="F72" s="92"/>
      <c r="G72" s="92"/>
      <c r="H72" s="92"/>
      <c r="J72" s="92"/>
      <c r="K72" s="92"/>
      <c r="L72" s="92"/>
      <c r="M72" s="92"/>
      <c r="O72" s="92"/>
      <c r="P72" s="92"/>
      <c r="Q72" s="92"/>
      <c r="R72" s="92"/>
      <c r="T72" s="92"/>
      <c r="U72" s="92"/>
      <c r="V72" s="92"/>
      <c r="W72" s="92"/>
    </row>
    <row r="73" spans="5:23" x14ac:dyDescent="0.35">
      <c r="E73" s="92"/>
      <c r="F73" s="92"/>
      <c r="G73" s="92"/>
      <c r="H73" s="92"/>
      <c r="J73" s="92"/>
      <c r="K73" s="92"/>
      <c r="L73" s="92"/>
      <c r="M73" s="92"/>
      <c r="O73" s="92"/>
      <c r="P73" s="92"/>
      <c r="Q73" s="92"/>
      <c r="R73" s="92"/>
      <c r="T73" s="92"/>
      <c r="U73" s="92"/>
      <c r="V73" s="92"/>
      <c r="W73" s="92"/>
    </row>
    <row r="74" spans="5:23" x14ac:dyDescent="0.35">
      <c r="E74" s="92"/>
      <c r="F74" s="92"/>
      <c r="G74" s="92"/>
      <c r="H74" s="92"/>
      <c r="J74" s="92"/>
      <c r="K74" s="92"/>
      <c r="L74" s="92"/>
      <c r="M74" s="92"/>
      <c r="O74" s="92"/>
      <c r="P74" s="92"/>
      <c r="Q74" s="92"/>
      <c r="R74" s="92"/>
      <c r="T74" s="92"/>
      <c r="U74" s="92"/>
      <c r="V74" s="92"/>
      <c r="W74" s="92"/>
    </row>
    <row r="75" spans="5:23" x14ac:dyDescent="0.35">
      <c r="E75" s="92"/>
      <c r="F75" s="92"/>
      <c r="G75" s="92"/>
      <c r="H75" s="92"/>
      <c r="J75" s="92"/>
      <c r="K75" s="92"/>
      <c r="L75" s="92"/>
      <c r="M75" s="92"/>
      <c r="O75" s="92"/>
      <c r="P75" s="92"/>
      <c r="Q75" s="92"/>
      <c r="R75" s="92"/>
      <c r="T75" s="92"/>
      <c r="U75" s="92"/>
      <c r="V75" s="92"/>
      <c r="W75" s="92"/>
    </row>
    <row r="76" spans="5:23" x14ac:dyDescent="0.35">
      <c r="E76" s="92"/>
      <c r="F76" s="92"/>
      <c r="G76" s="92"/>
      <c r="H76" s="92"/>
      <c r="J76" s="92"/>
      <c r="K76" s="92"/>
      <c r="L76" s="92"/>
      <c r="M76" s="92"/>
      <c r="O76" s="92"/>
      <c r="P76" s="92"/>
      <c r="Q76" s="92"/>
      <c r="R76" s="92"/>
      <c r="T76" s="92"/>
      <c r="U76" s="92"/>
      <c r="V76" s="92"/>
      <c r="W76" s="92"/>
    </row>
    <row r="77" spans="5:23" x14ac:dyDescent="0.35">
      <c r="E77" s="92"/>
      <c r="F77" s="92"/>
      <c r="G77" s="92"/>
      <c r="H77" s="92"/>
      <c r="J77" s="92"/>
      <c r="K77" s="92"/>
      <c r="L77" s="92"/>
      <c r="M77" s="92"/>
      <c r="O77" s="92"/>
      <c r="P77" s="92"/>
      <c r="Q77" s="92"/>
      <c r="R77" s="92"/>
      <c r="T77" s="92"/>
      <c r="U77" s="92"/>
      <c r="V77" s="92"/>
      <c r="W77" s="92"/>
    </row>
    <row r="78" spans="5:23" x14ac:dyDescent="0.35">
      <c r="E78" s="92"/>
      <c r="F78" s="92"/>
      <c r="G78" s="92"/>
      <c r="H78" s="92"/>
      <c r="J78" s="92"/>
      <c r="K78" s="92"/>
      <c r="L78" s="92"/>
      <c r="M78" s="92"/>
      <c r="O78" s="92"/>
      <c r="P78" s="92"/>
      <c r="Q78" s="92"/>
      <c r="R78" s="92"/>
      <c r="T78" s="92"/>
      <c r="U78" s="92"/>
      <c r="V78" s="92"/>
      <c r="W78" s="92"/>
    </row>
    <row r="79" spans="5:23" x14ac:dyDescent="0.35">
      <c r="E79" s="92"/>
      <c r="F79" s="92"/>
      <c r="G79" s="92"/>
      <c r="H79" s="92"/>
      <c r="J79" s="92"/>
      <c r="K79" s="92"/>
      <c r="L79" s="92"/>
      <c r="M79" s="92"/>
      <c r="O79" s="92"/>
      <c r="P79" s="92"/>
      <c r="Q79" s="92"/>
      <c r="R79" s="92"/>
      <c r="T79" s="92"/>
      <c r="U79" s="92"/>
      <c r="V79" s="92"/>
      <c r="W79" s="92"/>
    </row>
    <row r="80" spans="5:23" x14ac:dyDescent="0.35">
      <c r="E80" s="92"/>
      <c r="F80" s="92"/>
      <c r="G80" s="92"/>
      <c r="H80" s="92"/>
      <c r="J80" s="92"/>
      <c r="K80" s="92"/>
      <c r="L80" s="92"/>
      <c r="M80" s="92"/>
      <c r="O80" s="92"/>
      <c r="P80" s="92"/>
      <c r="Q80" s="92"/>
      <c r="R80" s="92"/>
      <c r="T80" s="92"/>
      <c r="U80" s="92"/>
      <c r="V80" s="92"/>
      <c r="W80" s="92"/>
    </row>
    <row r="81" spans="5:23" x14ac:dyDescent="0.35">
      <c r="E81" s="92"/>
      <c r="F81" s="92"/>
      <c r="G81" s="92"/>
      <c r="H81" s="92"/>
      <c r="J81" s="92"/>
      <c r="K81" s="92"/>
      <c r="L81" s="92"/>
      <c r="M81" s="92"/>
      <c r="O81" s="92"/>
      <c r="P81" s="92"/>
      <c r="Q81" s="92"/>
      <c r="R81" s="92"/>
      <c r="T81" s="92"/>
      <c r="U81" s="92"/>
      <c r="V81" s="92"/>
      <c r="W81" s="92"/>
    </row>
    <row r="82" spans="5:23" x14ac:dyDescent="0.35">
      <c r="E82" s="92"/>
      <c r="F82" s="92"/>
      <c r="G82" s="92"/>
      <c r="H82" s="92"/>
      <c r="J82" s="92"/>
      <c r="K82" s="92"/>
      <c r="L82" s="92"/>
      <c r="M82" s="92"/>
      <c r="O82" s="92"/>
      <c r="P82" s="92"/>
      <c r="Q82" s="92"/>
      <c r="R82" s="92"/>
      <c r="T82" s="92"/>
      <c r="U82" s="92"/>
      <c r="V82" s="92"/>
      <c r="W82" s="92"/>
    </row>
    <row r="83" spans="5:23" x14ac:dyDescent="0.35">
      <c r="E83" s="92"/>
      <c r="F83" s="92"/>
      <c r="G83" s="92"/>
      <c r="H83" s="92"/>
      <c r="J83" s="92"/>
      <c r="K83" s="92"/>
      <c r="L83" s="92"/>
      <c r="M83" s="92"/>
      <c r="O83" s="92"/>
      <c r="P83" s="92"/>
      <c r="Q83" s="92"/>
      <c r="R83" s="92"/>
      <c r="T83" s="92"/>
      <c r="U83" s="92"/>
      <c r="V83" s="92"/>
      <c r="W83" s="92"/>
    </row>
    <row r="84" spans="5:23" x14ac:dyDescent="0.35">
      <c r="E84" s="92"/>
      <c r="F84" s="92"/>
      <c r="G84" s="92"/>
      <c r="H84" s="92"/>
      <c r="J84" s="92"/>
      <c r="K84" s="92"/>
      <c r="L84" s="92"/>
      <c r="M84" s="92"/>
      <c r="O84" s="92"/>
      <c r="P84" s="92"/>
      <c r="Q84" s="92"/>
      <c r="R84" s="92"/>
      <c r="T84" s="92"/>
      <c r="U84" s="92"/>
      <c r="V84" s="92"/>
      <c r="W84" s="92"/>
    </row>
    <row r="85" spans="5:23" x14ac:dyDescent="0.35">
      <c r="E85" s="92"/>
      <c r="F85" s="92"/>
      <c r="G85" s="92"/>
      <c r="H85" s="92"/>
      <c r="J85" s="92"/>
      <c r="K85" s="92"/>
      <c r="L85" s="92"/>
      <c r="M85" s="92"/>
      <c r="O85" s="92"/>
      <c r="P85" s="92"/>
      <c r="Q85" s="92"/>
      <c r="R85" s="92"/>
      <c r="T85" s="92"/>
      <c r="U85" s="92"/>
      <c r="V85" s="92"/>
      <c r="W85" s="92"/>
    </row>
    <row r="86" spans="5:23" x14ac:dyDescent="0.35">
      <c r="E86" s="92"/>
      <c r="F86" s="92"/>
      <c r="G86" s="92"/>
      <c r="H86" s="92"/>
      <c r="J86" s="92"/>
      <c r="K86" s="92"/>
      <c r="L86" s="92"/>
      <c r="M86" s="92"/>
      <c r="O86" s="92"/>
      <c r="P86" s="92"/>
      <c r="Q86" s="92"/>
      <c r="R86" s="92"/>
      <c r="T86" s="92"/>
      <c r="U86" s="92"/>
      <c r="V86" s="92"/>
      <c r="W86" s="92"/>
    </row>
    <row r="87" spans="5:23" x14ac:dyDescent="0.35">
      <c r="E87" s="92"/>
      <c r="F87" s="92"/>
      <c r="G87" s="92"/>
      <c r="H87" s="92"/>
      <c r="J87" s="92"/>
      <c r="K87" s="92"/>
      <c r="L87" s="92"/>
      <c r="M87" s="92"/>
      <c r="O87" s="92"/>
      <c r="P87" s="92"/>
      <c r="Q87" s="92"/>
      <c r="R87" s="92"/>
      <c r="T87" s="92"/>
      <c r="U87" s="92"/>
      <c r="V87" s="92"/>
      <c r="W87" s="92"/>
    </row>
    <row r="88" spans="5:23" x14ac:dyDescent="0.35">
      <c r="E88" s="92"/>
      <c r="F88" s="92"/>
      <c r="G88" s="92"/>
      <c r="H88" s="92"/>
      <c r="J88" s="92"/>
      <c r="K88" s="92"/>
      <c r="L88" s="92"/>
      <c r="M88" s="92"/>
      <c r="O88" s="92"/>
      <c r="P88" s="92"/>
      <c r="Q88" s="92"/>
      <c r="R88" s="92"/>
      <c r="T88" s="92"/>
      <c r="U88" s="92"/>
      <c r="V88" s="92"/>
      <c r="W88" s="92"/>
    </row>
    <row r="89" spans="5:23" x14ac:dyDescent="0.35">
      <c r="E89" s="92"/>
      <c r="F89" s="92"/>
      <c r="G89" s="92"/>
      <c r="H89" s="92"/>
      <c r="J89" s="92"/>
      <c r="K89" s="92"/>
      <c r="L89" s="92"/>
      <c r="M89" s="92"/>
      <c r="O89" s="92"/>
      <c r="P89" s="92"/>
      <c r="Q89" s="92"/>
      <c r="R89" s="92"/>
      <c r="T89" s="92"/>
      <c r="U89" s="92"/>
      <c r="V89" s="92"/>
      <c r="W89" s="92"/>
    </row>
    <row r="90" spans="5:23" x14ac:dyDescent="0.35">
      <c r="E90" s="92"/>
      <c r="F90" s="92"/>
      <c r="G90" s="92"/>
      <c r="H90" s="92"/>
      <c r="J90" s="92"/>
      <c r="K90" s="92"/>
      <c r="L90" s="92"/>
      <c r="M90" s="92"/>
      <c r="O90" s="92"/>
      <c r="P90" s="92"/>
      <c r="Q90" s="92"/>
      <c r="R90" s="92"/>
      <c r="T90" s="92"/>
      <c r="U90" s="92"/>
      <c r="V90" s="92"/>
      <c r="W90" s="92"/>
    </row>
    <row r="91" spans="5:23" x14ac:dyDescent="0.35">
      <c r="E91" s="92"/>
      <c r="F91" s="92"/>
      <c r="G91" s="92"/>
      <c r="H91" s="92"/>
      <c r="J91" s="92"/>
      <c r="K91" s="92"/>
      <c r="L91" s="92"/>
      <c r="M91" s="92"/>
      <c r="O91" s="92"/>
      <c r="P91" s="92"/>
      <c r="Q91" s="92"/>
      <c r="R91" s="92"/>
      <c r="T91" s="92"/>
      <c r="U91" s="92"/>
      <c r="V91" s="92"/>
      <c r="W91" s="92"/>
    </row>
    <row r="92" spans="5:23" x14ac:dyDescent="0.35">
      <c r="E92" s="92"/>
      <c r="F92" s="92"/>
      <c r="G92" s="92"/>
      <c r="H92" s="92"/>
      <c r="J92" s="92"/>
      <c r="K92" s="92"/>
      <c r="L92" s="92"/>
      <c r="M92" s="92"/>
      <c r="O92" s="92"/>
      <c r="P92" s="92"/>
      <c r="Q92" s="92"/>
      <c r="R92" s="92"/>
      <c r="T92" s="92"/>
      <c r="U92" s="92"/>
      <c r="V92" s="92"/>
      <c r="W92" s="92"/>
    </row>
    <row r="93" spans="5:23" x14ac:dyDescent="0.35">
      <c r="E93" s="92"/>
      <c r="F93" s="92"/>
      <c r="G93" s="92"/>
      <c r="H93" s="92"/>
      <c r="J93" s="92"/>
      <c r="K93" s="92"/>
      <c r="L93" s="92"/>
      <c r="M93" s="92"/>
      <c r="O93" s="92"/>
      <c r="P93" s="92"/>
      <c r="Q93" s="92"/>
      <c r="R93" s="92"/>
      <c r="T93" s="92"/>
      <c r="U93" s="92"/>
      <c r="V93" s="92"/>
      <c r="W93" s="92"/>
    </row>
    <row r="94" spans="5:23" x14ac:dyDescent="0.35">
      <c r="E94" s="92"/>
      <c r="F94" s="92"/>
      <c r="G94" s="92"/>
      <c r="H94" s="92"/>
      <c r="J94" s="92"/>
      <c r="K94" s="92"/>
      <c r="L94" s="92"/>
      <c r="M94" s="92"/>
      <c r="O94" s="92"/>
      <c r="P94" s="92"/>
      <c r="Q94" s="92"/>
      <c r="R94" s="92"/>
      <c r="T94" s="92"/>
      <c r="U94" s="92"/>
      <c r="V94" s="92"/>
      <c r="W94" s="92"/>
    </row>
    <row r="95" spans="5:23" x14ac:dyDescent="0.35">
      <c r="E95" s="92"/>
      <c r="F95" s="92"/>
      <c r="G95" s="92"/>
      <c r="H95" s="92"/>
      <c r="J95" s="92"/>
      <c r="K95" s="92"/>
      <c r="L95" s="92"/>
      <c r="M95" s="92"/>
      <c r="O95" s="92"/>
      <c r="P95" s="92"/>
      <c r="Q95" s="92"/>
      <c r="R95" s="92"/>
      <c r="T95" s="92"/>
      <c r="U95" s="92"/>
      <c r="V95" s="92"/>
      <c r="W95" s="92"/>
    </row>
    <row r="96" spans="5:23" x14ac:dyDescent="0.35">
      <c r="E96" s="92"/>
      <c r="F96" s="92"/>
      <c r="G96" s="92"/>
      <c r="H96" s="92"/>
      <c r="J96" s="92"/>
      <c r="K96" s="92"/>
      <c r="L96" s="92"/>
      <c r="M96" s="92"/>
      <c r="O96" s="92"/>
      <c r="P96" s="92"/>
      <c r="Q96" s="92"/>
      <c r="R96" s="92"/>
      <c r="T96" s="92"/>
      <c r="U96" s="92"/>
      <c r="V96" s="92"/>
      <c r="W96" s="92"/>
    </row>
    <row r="97" spans="5:23" x14ac:dyDescent="0.35">
      <c r="E97" s="92"/>
      <c r="F97" s="92"/>
      <c r="G97" s="92"/>
      <c r="H97" s="92"/>
      <c r="J97" s="92"/>
      <c r="K97" s="92"/>
      <c r="L97" s="92"/>
      <c r="M97" s="92"/>
      <c r="O97" s="92"/>
      <c r="P97" s="92"/>
      <c r="Q97" s="92"/>
      <c r="R97" s="92"/>
      <c r="T97" s="92"/>
      <c r="U97" s="92"/>
      <c r="V97" s="92"/>
      <c r="W97" s="92"/>
    </row>
    <row r="98" spans="5:23" x14ac:dyDescent="0.35">
      <c r="E98" s="92"/>
      <c r="F98" s="92"/>
      <c r="G98" s="92"/>
      <c r="H98" s="92"/>
      <c r="J98" s="92"/>
      <c r="K98" s="92"/>
      <c r="L98" s="92"/>
      <c r="M98" s="92"/>
      <c r="O98" s="92"/>
      <c r="P98" s="92"/>
      <c r="Q98" s="92"/>
      <c r="R98" s="92"/>
      <c r="T98" s="92"/>
      <c r="U98" s="92"/>
      <c r="V98" s="92"/>
      <c r="W98" s="92"/>
    </row>
    <row r="99" spans="5:23" x14ac:dyDescent="0.35">
      <c r="E99" s="92"/>
      <c r="F99" s="92"/>
      <c r="G99" s="92"/>
      <c r="H99" s="92"/>
      <c r="J99" s="92"/>
      <c r="K99" s="92"/>
      <c r="L99" s="92"/>
      <c r="M99" s="92"/>
      <c r="O99" s="92"/>
      <c r="P99" s="92"/>
      <c r="Q99" s="92"/>
      <c r="R99" s="92"/>
      <c r="T99" s="92"/>
      <c r="U99" s="92"/>
      <c r="V99" s="92"/>
      <c r="W99" s="92"/>
    </row>
  </sheetData>
  <pageMargins left="0.25" right="0.25" top="0.75" bottom="0.75" header="0.3" footer="0.3"/>
  <pageSetup paperSize="9" scale="63" fitToWidth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2272-1991-4892-A8CE-2D3CF7C68BD7}">
  <sheetPr>
    <tabColor rgb="FFC00000"/>
    <pageSetUpPr fitToPage="1"/>
  </sheetPr>
  <dimension ref="A1:AM29"/>
  <sheetViews>
    <sheetView showGridLines="0" zoomScale="90" zoomScaleNormal="90" workbookViewId="0">
      <pane xSplit="3" ySplit="2" topLeftCell="D3" activePane="bottomRight" state="frozen"/>
      <selection activeCell="AE14" sqref="AE14"/>
      <selection pane="topRight" activeCell="AE14" sqref="AE14"/>
      <selection pane="bottomLeft" activeCell="AE14" sqref="AE14"/>
      <selection pane="bottomRight" activeCell="C58" sqref="C58"/>
    </sheetView>
  </sheetViews>
  <sheetFormatPr defaultColWidth="9.08984375" defaultRowHeight="10.5" outlineLevelCol="1" x14ac:dyDescent="0.25"/>
  <cols>
    <col min="1" max="1" width="1.453125" style="97" customWidth="1"/>
    <col min="2" max="2" width="1.453125" style="96" customWidth="1"/>
    <col min="3" max="3" width="81.36328125" style="97" customWidth="1"/>
    <col min="4" max="4" width="1.54296875" style="97" customWidth="1"/>
    <col min="5" max="8" width="9.90625" style="97" hidden="1" customWidth="1" outlineLevel="1"/>
    <col min="9" max="9" width="1.54296875" style="97" hidden="1" customWidth="1" outlineLevel="1"/>
    <col min="10" max="13" width="10.36328125" style="97" hidden="1" customWidth="1" outlineLevel="1"/>
    <col min="14" max="14" width="1.90625" style="97" hidden="1" customWidth="1" outlineLevel="1"/>
    <col min="15" max="15" width="11.453125" style="97" customWidth="1" collapsed="1"/>
    <col min="16" max="18" width="11.453125" style="97" customWidth="1"/>
    <col min="19" max="19" width="1.90625" style="97" customWidth="1"/>
    <col min="20" max="23" width="11.453125" style="97" customWidth="1"/>
    <col min="24" max="24" width="1.90625" style="97" customWidth="1"/>
    <col min="25" max="28" width="11.453125" style="97" customWidth="1"/>
    <col min="29" max="29" width="1.90625" style="97" customWidth="1"/>
    <col min="30" max="33" width="11.453125" style="97" customWidth="1"/>
    <col min="34" max="34" width="1.90625" style="97" customWidth="1"/>
    <col min="35" max="36" width="11.453125" style="97" customWidth="1"/>
    <col min="37" max="38" width="11.453125" style="97" hidden="1" customWidth="1" outlineLevel="1"/>
    <col min="39" max="39" width="9.08984375" style="97" collapsed="1"/>
    <col min="40" max="16384" width="9.08984375" style="97"/>
  </cols>
  <sheetData>
    <row r="1" spans="1:38" s="7" customFormat="1" ht="17.25" customHeight="1" x14ac:dyDescent="0.25">
      <c r="B1" s="93"/>
      <c r="E1" s="94">
        <v>42094</v>
      </c>
      <c r="F1" s="94">
        <v>42185</v>
      </c>
      <c r="G1" s="94">
        <v>42277</v>
      </c>
      <c r="H1" s="94">
        <v>42369</v>
      </c>
      <c r="J1" s="95" t="s">
        <v>47</v>
      </c>
      <c r="K1" s="95" t="s">
        <v>163</v>
      </c>
      <c r="L1" s="94">
        <v>42643</v>
      </c>
      <c r="M1" s="95" t="s">
        <v>164</v>
      </c>
      <c r="N1" s="95"/>
      <c r="O1" s="94">
        <v>42825</v>
      </c>
      <c r="P1" s="94">
        <v>42916</v>
      </c>
      <c r="Q1" s="94">
        <v>43008</v>
      </c>
      <c r="R1" s="94">
        <v>43100</v>
      </c>
      <c r="S1" s="95"/>
      <c r="T1" s="94">
        <v>43190</v>
      </c>
      <c r="U1" s="94">
        <v>43281</v>
      </c>
      <c r="V1" s="94">
        <v>43373</v>
      </c>
      <c r="W1" s="94">
        <v>43465</v>
      </c>
      <c r="X1" s="95"/>
      <c r="Y1" s="94">
        <v>43555</v>
      </c>
      <c r="Z1" s="94">
        <v>43646</v>
      </c>
      <c r="AA1" s="94">
        <v>43738</v>
      </c>
      <c r="AB1" s="94">
        <v>43830</v>
      </c>
      <c r="AC1" s="95"/>
      <c r="AD1" s="94">
        <v>43921</v>
      </c>
      <c r="AE1" s="94">
        <v>44012</v>
      </c>
      <c r="AF1" s="94">
        <v>44104</v>
      </c>
      <c r="AG1" s="94">
        <v>44196</v>
      </c>
      <c r="AH1" s="95"/>
      <c r="AI1" s="94">
        <v>44286</v>
      </c>
      <c r="AJ1" s="94">
        <v>44377</v>
      </c>
      <c r="AK1" s="94">
        <v>44469</v>
      </c>
      <c r="AL1" s="94">
        <v>44561</v>
      </c>
    </row>
    <row r="2" spans="1:38" s="96" customFormat="1" ht="19.5" customHeight="1" x14ac:dyDescent="0.25">
      <c r="C2" s="5" t="s">
        <v>165</v>
      </c>
      <c r="D2" s="97"/>
      <c r="E2" s="5" t="s">
        <v>1</v>
      </c>
      <c r="F2" s="5" t="s">
        <v>2</v>
      </c>
      <c r="G2" s="5" t="s">
        <v>3</v>
      </c>
      <c r="H2" s="5">
        <v>2015</v>
      </c>
      <c r="I2" s="98"/>
      <c r="J2" s="5" t="s">
        <v>4</v>
      </c>
      <c r="K2" s="5" t="s">
        <v>5</v>
      </c>
      <c r="L2" s="5" t="s">
        <v>6</v>
      </c>
      <c r="M2" s="5">
        <v>2016</v>
      </c>
      <c r="N2" s="99"/>
      <c r="O2" s="5" t="s">
        <v>7</v>
      </c>
      <c r="P2" s="5" t="s">
        <v>8</v>
      </c>
      <c r="Q2" s="5" t="s">
        <v>9</v>
      </c>
      <c r="R2" s="5">
        <v>2017</v>
      </c>
      <c r="S2" s="99"/>
      <c r="T2" s="5" t="s">
        <v>10</v>
      </c>
      <c r="U2" s="5" t="s">
        <v>11</v>
      </c>
      <c r="V2" s="5" t="s">
        <v>12</v>
      </c>
      <c r="W2" s="5">
        <v>2018</v>
      </c>
      <c r="X2" s="99"/>
      <c r="Y2" s="5" t="s">
        <v>13</v>
      </c>
      <c r="Z2" s="5" t="s">
        <v>14</v>
      </c>
      <c r="AA2" s="5" t="s">
        <v>15</v>
      </c>
      <c r="AB2" s="5">
        <v>2019</v>
      </c>
      <c r="AC2" s="99"/>
      <c r="AD2" s="5" t="s">
        <v>16</v>
      </c>
      <c r="AE2" s="5" t="s">
        <v>17</v>
      </c>
      <c r="AF2" s="5" t="s">
        <v>18</v>
      </c>
      <c r="AG2" s="5">
        <v>2020</v>
      </c>
      <c r="AH2" s="99"/>
      <c r="AI2" s="5" t="s">
        <v>19</v>
      </c>
      <c r="AJ2" s="5" t="s">
        <v>20</v>
      </c>
      <c r="AK2" s="5" t="s">
        <v>21</v>
      </c>
      <c r="AL2" s="5">
        <v>2021</v>
      </c>
    </row>
    <row r="3" spans="1:38" s="96" customFormat="1" ht="8" customHeight="1" x14ac:dyDescent="0.35"/>
    <row r="4" spans="1:38" ht="15.75" customHeight="1" x14ac:dyDescent="0.25">
      <c r="C4" s="100" t="s">
        <v>166</v>
      </c>
      <c r="E4" s="101">
        <v>0.15920000000000001</v>
      </c>
      <c r="F4" s="101">
        <f>IFERROR(RZiS!F40/RZiS!F39,0)</f>
        <v>0</v>
      </c>
      <c r="G4" s="101">
        <f>IFERROR(RZiS!G40/RZiS!G39,0)</f>
        <v>0</v>
      </c>
      <c r="H4" s="101">
        <v>0.1654991173166426</v>
      </c>
      <c r="J4" s="101">
        <v>0.15640000000000001</v>
      </c>
      <c r="K4" s="101">
        <f>IFERROR(RZiS!K40/RZiS!K39,0)</f>
        <v>0.1614748568035366</v>
      </c>
      <c r="L4" s="101">
        <f>IFERROR(RZiS!L40/RZiS!L39,0)</f>
        <v>0.16373412464382056</v>
      </c>
      <c r="M4" s="102">
        <f>IFERROR(RZiS!M40/RZiS!M39,0)</f>
        <v>0.16081060792285792</v>
      </c>
      <c r="N4" s="103"/>
      <c r="O4" s="102">
        <f>IFERROR(RZiS!O40/RZiS!O39,0)</f>
        <v>0.15846683193703939</v>
      </c>
      <c r="P4" s="102">
        <f>IFERROR(RZiS!P40/RZiS!P39,0)</f>
        <v>0.16175186781403805</v>
      </c>
      <c r="Q4" s="102">
        <f>IFERROR(RZiS!Q40/RZiS!Q39,0)</f>
        <v>0.15533956206637922</v>
      </c>
      <c r="R4" s="102">
        <f>IFERROR(RZiS!R40/RZiS!R39,0)</f>
        <v>0.1525112052736185</v>
      </c>
      <c r="S4" s="103"/>
      <c r="T4" s="102">
        <v>0.1386</v>
      </c>
      <c r="U4" s="102">
        <v>0.13100000000000001</v>
      </c>
      <c r="V4" s="102">
        <f>IFERROR(RZiS!V40/RZiS!V39,0)</f>
        <v>0.13413802763042512</v>
      </c>
      <c r="W4" s="102">
        <f>IFERROR(RZiS!W40/RZiS!W39,0)</f>
        <v>0.13577823565691496</v>
      </c>
      <c r="X4" s="103"/>
      <c r="Y4" s="102">
        <v>0.1424</v>
      </c>
      <c r="Z4" s="102">
        <v>0.15</v>
      </c>
      <c r="AA4" s="102">
        <f>IFERROR(RZiS!AA40/RZiS!AA39,0)</f>
        <v>0.1581943515685903</v>
      </c>
      <c r="AB4" s="102">
        <f>IFERROR(RZiS!AB40/RZiS!AB39,0)</f>
        <v>0.16208597075100312</v>
      </c>
      <c r="AC4" s="103"/>
      <c r="AD4" s="102">
        <f>IFERROR(RZiS!AD40/RZiS!AD39,0)</f>
        <v>0.17276628767649713</v>
      </c>
      <c r="AE4" s="102">
        <f>IFERROR(RZiS!AE40/RZiS!AE39,0)</f>
        <v>0.18329000016947397</v>
      </c>
      <c r="AF4" s="102">
        <f>IFERROR(RZiS!AF40/RZiS!AF39,0)</f>
        <v>0.1867258942021687</v>
      </c>
      <c r="AG4" s="102">
        <f>IFERROR(RZiS!AG40/RZiS!AG39,0)</f>
        <v>0.17878893526261583</v>
      </c>
      <c r="AH4" s="103"/>
      <c r="AI4" s="102">
        <f>IFERROR(RZiS!AI40/RZiS!AI39,0)</f>
        <v>0.16793960861824775</v>
      </c>
      <c r="AJ4" s="102">
        <f>IFERROR(RZiS!AJ40/RZiS!AJ39,0)</f>
        <v>0.14721520120886228</v>
      </c>
      <c r="AK4" s="102"/>
      <c r="AL4" s="102"/>
    </row>
    <row r="5" spans="1:38" ht="15.75" customHeight="1" x14ac:dyDescent="0.25">
      <c r="C5" s="100" t="s">
        <v>167</v>
      </c>
      <c r="E5" s="101">
        <f>IFERROR(RZiS!E42/RZiS!E39,0)</f>
        <v>0</v>
      </c>
      <c r="F5" s="101">
        <f>IFERROR(RZiS!F42/RZiS!F39,0)</f>
        <v>0</v>
      </c>
      <c r="G5" s="101">
        <f>IFERROR(RZiS!G42/RZiS!G39,0)</f>
        <v>0</v>
      </c>
      <c r="H5" s="101">
        <f>IFERROR(RZiS!H42/RZiS!H39,0)</f>
        <v>6.6020702936928258E-2</v>
      </c>
      <c r="J5" s="101">
        <f>IFERROR(RZiS!J42/RZiS!J39,0)</f>
        <v>6.5122397144157865E-2</v>
      </c>
      <c r="K5" s="101">
        <f>IFERROR(RZiS!K42/RZiS!K39,0)</f>
        <v>6.6442682916260917E-2</v>
      </c>
      <c r="L5" s="101">
        <f>IFERROR(RZiS!L42/RZiS!L39,0)</f>
        <v>6.5161583768625075E-2</v>
      </c>
      <c r="M5" s="102">
        <f>IFERROR(RZiS!M42/RZiS!M39,0)</f>
        <v>6.6079966593910244E-2</v>
      </c>
      <c r="N5" s="103"/>
      <c r="O5" s="102">
        <f>IFERROR(RZiS!O42/RZiS!O39,0)</f>
        <v>6.4277228572768755E-2</v>
      </c>
      <c r="P5" s="102">
        <f>IFERROR(RZiS!P42/RZiS!P39,0)</f>
        <v>6.2372329876041084E-2</v>
      </c>
      <c r="Q5" s="102">
        <f>IFERROR(RZiS!Q42/RZiS!Q39,0)</f>
        <v>5.7382905707685179E-2</v>
      </c>
      <c r="R5" s="102">
        <f>IFERROR(RZiS!R42/RZiS!R39,0)</f>
        <v>5.8669588683402205E-2</v>
      </c>
      <c r="S5" s="103"/>
      <c r="T5" s="102">
        <v>3.5900000000000001E-2</v>
      </c>
      <c r="U5" s="102">
        <v>2.9000000000000001E-2</v>
      </c>
      <c r="V5" s="102">
        <f>IFERROR(RZiS!V42/RZiS!V39,0)</f>
        <v>3.6926746746900288E-2</v>
      </c>
      <c r="W5" s="102">
        <f>IFERROR(RZiS!W42/RZiS!W39,0)</f>
        <v>3.256437736009983E-2</v>
      </c>
      <c r="X5" s="103"/>
      <c r="Y5" s="102">
        <v>3.6299999999999999E-2</v>
      </c>
      <c r="Z5" s="102">
        <v>4.2999999999999997E-2</v>
      </c>
      <c r="AA5" s="102">
        <f>IFERROR(RZiS!AA42/RZiS!AA39,0)</f>
        <v>4.5932405316264961E-2</v>
      </c>
      <c r="AB5" s="102">
        <f>IFERROR(RZiS!AB42/RZiS!AB39,0)</f>
        <v>4.7504555078783442E-2</v>
      </c>
      <c r="AC5" s="103"/>
      <c r="AD5" s="102">
        <f>IFERROR(RZiS!AD42/RZiS!AD39,0)</f>
        <v>5.4128875055610266E-2</v>
      </c>
      <c r="AE5" s="102">
        <f>IFERROR(RZiS!AE42/RZiS!AE39,0)</f>
        <v>5.7980088912622282E-2</v>
      </c>
      <c r="AF5" s="102">
        <f>IFERROR(RZiS!AF42/RZiS!AF39,0)</f>
        <v>5.9901202200105905E-2</v>
      </c>
      <c r="AG5" s="102">
        <f>IFERROR(RZiS!AG42/RZiS!AG39,0)</f>
        <v>5.9412528195013047E-2</v>
      </c>
      <c r="AH5" s="103"/>
      <c r="AI5" s="102">
        <f>IFERROR(RZiS!AI42/RZiS!AI39,0)</f>
        <v>5.3873965353643229E-2</v>
      </c>
      <c r="AJ5" s="102">
        <f>IFERROR(RZiS!AJ42/RZiS!AJ39,0)</f>
        <v>4.5274475471121678E-2</v>
      </c>
      <c r="AK5" s="102"/>
      <c r="AL5" s="102"/>
    </row>
    <row r="6" spans="1:38" ht="15.75" customHeight="1" x14ac:dyDescent="0.25">
      <c r="C6" s="100" t="s">
        <v>168</v>
      </c>
      <c r="E6" s="101">
        <f>IFERROR(RZiS!E43/RZiS!E39,0)</f>
        <v>0</v>
      </c>
      <c r="F6" s="101">
        <f>IFERROR(RZiS!F43/RZiS!F39,0)</f>
        <v>0</v>
      </c>
      <c r="G6" s="101">
        <f>IFERROR(RZiS!G43/RZiS!G39,0)</f>
        <v>0</v>
      </c>
      <c r="H6" s="101">
        <f>IFERROR(RZiS!H43/RZiS!H39,0)</f>
        <v>9.2368801155512756E-2</v>
      </c>
      <c r="J6" s="101">
        <f>IFERROR(RZiS!J43/RZiS!J39,0)</f>
        <v>9.1266467050930625E-2</v>
      </c>
      <c r="K6" s="101">
        <f>IFERROR(RZiS!K43/RZiS!K39,0)</f>
        <v>9.1960894554306505E-2</v>
      </c>
      <c r="L6" s="101">
        <f>IFERROR(RZiS!L43/RZiS!L39,0)</f>
        <v>9.0916808997722129E-2</v>
      </c>
      <c r="M6" s="102">
        <f>IFERROR(RZiS!M43/RZiS!M39,0)</f>
        <v>9.3102094266318644E-2</v>
      </c>
      <c r="N6" s="103"/>
      <c r="O6" s="102">
        <f>IFERROR(RZiS!O43/RZiS!O39,0)</f>
        <v>9.1790564416477163E-2</v>
      </c>
      <c r="P6" s="102">
        <f>IFERROR(RZiS!P43/RZiS!P39,0)</f>
        <v>9.2018786917787185E-2</v>
      </c>
      <c r="Q6" s="102">
        <f>IFERROR(RZiS!Q43/RZiS!Q39,0)</f>
        <v>8.8682961444947847E-2</v>
      </c>
      <c r="R6" s="102">
        <f>IFERROR(RZiS!R43/RZiS!R39,0)</f>
        <v>9.2058098396582175E-2</v>
      </c>
      <c r="S6" s="103"/>
      <c r="T6" s="102">
        <v>7.5200000000000003E-2</v>
      </c>
      <c r="U6" s="102">
        <v>6.6000000000000003E-2</v>
      </c>
      <c r="V6" s="102">
        <f>IFERROR(RZiS!V43/RZiS!V39,0)</f>
        <v>7.5350305342307661E-2</v>
      </c>
      <c r="W6" s="102">
        <f>IFERROR(RZiS!W43/RZiS!W39,0)</f>
        <v>7.1165428046825283E-2</v>
      </c>
      <c r="X6" s="103"/>
      <c r="Y6" s="102">
        <v>7.7799999999999994E-2</v>
      </c>
      <c r="Z6" s="102">
        <v>8.5000000000000006E-2</v>
      </c>
      <c r="AA6" s="102">
        <f>IFERROR(RZiS!AA43/RZiS!AA39,0)</f>
        <v>9.009722224979326E-2</v>
      </c>
      <c r="AB6" s="102">
        <f>IFERROR(RZiS!AB43/RZiS!AB39,0)</f>
        <v>9.4961130800618243E-2</v>
      </c>
      <c r="AC6" s="103"/>
      <c r="AD6" s="102">
        <f>IFERROR(RZiS!AD43/RZiS!AD39,0)</f>
        <v>0.10491267438582266</v>
      </c>
      <c r="AE6" s="102">
        <f>IFERROR(RZiS!AE43/RZiS!AE39,0)</f>
        <v>0.1133457660569885</v>
      </c>
      <c r="AF6" s="102">
        <f>IFERROR(RZiS!AF43/RZiS!AF39,0)</f>
        <v>0.11760575828447334</v>
      </c>
      <c r="AG6" s="102">
        <f>IFERROR(RZiS!AG43/RZiS!AG39,0)</f>
        <v>0.11772690303427577</v>
      </c>
      <c r="AH6" s="103"/>
      <c r="AI6" s="102">
        <f>IFERROR(RZiS!AI43/RZiS!AI39,0)</f>
        <v>0.11009609544096187</v>
      </c>
      <c r="AJ6" s="102">
        <f>IFERROR(RZiS!AJ43/RZiS!AJ39,0)</f>
        <v>9.6121008192531943E-2</v>
      </c>
      <c r="AK6" s="102"/>
      <c r="AL6" s="102"/>
    </row>
    <row r="7" spans="1:38" ht="15.75" customHeight="1" x14ac:dyDescent="0.25">
      <c r="C7" s="100" t="s">
        <v>169</v>
      </c>
      <c r="E7" s="101">
        <f>IFERROR(RZiS!E44/RZiS!E39,0)</f>
        <v>0</v>
      </c>
      <c r="F7" s="101">
        <f>IFERROR(RZiS!F44/RZiS!F39,0)</f>
        <v>0</v>
      </c>
      <c r="G7" s="101">
        <f>IFERROR(RZiS!G44/RZiS!G39,0)</f>
        <v>0</v>
      </c>
      <c r="H7" s="101">
        <f>IFERROR(RZiS!H44/RZiS!H39,0)</f>
        <v>4.4756058417589471E-2</v>
      </c>
      <c r="J7" s="101">
        <f>IFERROR(RZiS!J44/RZiS!J39,0)</f>
        <v>4.3922636400511292E-2</v>
      </c>
      <c r="K7" s="101">
        <f>IFERROR(RZiS!K44/RZiS!K39,0)</f>
        <v>4.4898043989736347E-2</v>
      </c>
      <c r="L7" s="101">
        <f>IFERROR(RZiS!L44/RZiS!L39,0)</f>
        <v>4.6140358681007666E-2</v>
      </c>
      <c r="M7" s="102">
        <f>IFERROR(RZiS!M44/RZiS!M39,0)</f>
        <v>4.6251287948875272E-2</v>
      </c>
      <c r="N7" s="103"/>
      <c r="O7" s="102">
        <f>IFERROR(RZiS!O44/RZiS!O39,0)</f>
        <v>4.9163394687400414E-2</v>
      </c>
      <c r="P7" s="102">
        <f>IFERROR(RZiS!P44/RZiS!P39,0)</f>
        <v>4.8940172338167956E-2</v>
      </c>
      <c r="Q7" s="102">
        <f>IFERROR(RZiS!Q44/RZiS!Q39,0)</f>
        <v>4.1786631826304065E-2</v>
      </c>
      <c r="R7" s="102">
        <f>IFERROR(RZiS!R44/RZiS!R39,0)</f>
        <v>4.4279044826922964E-2</v>
      </c>
      <c r="S7" s="103"/>
      <c r="T7" s="102">
        <v>2.1100000000000001E-2</v>
      </c>
      <c r="U7" s="102">
        <v>1.2E-2</v>
      </c>
      <c r="V7" s="102">
        <f>IFERROR(RZiS!V44/RZiS!V39,0)</f>
        <v>2.2273798599234517E-2</v>
      </c>
      <c r="W7" s="102">
        <f>IFERROR(RZiS!W44/RZiS!W39,0)</f>
        <v>1.6385515572906777E-2</v>
      </c>
      <c r="X7" s="103"/>
      <c r="Y7" s="102">
        <v>2.1299999999999999E-2</v>
      </c>
      <c r="Z7" s="102">
        <v>2.8000000000000001E-2</v>
      </c>
      <c r="AA7" s="102">
        <f>IFERROR(RZiS!AA44/RZiS!AA39,0)</f>
        <v>2.5964320000755027E-2</v>
      </c>
      <c r="AB7" s="102">
        <f>IFERROR(RZiS!AB44/RZiS!AB39,0)</f>
        <v>3.1035835237871713E-2</v>
      </c>
      <c r="AC7" s="103"/>
      <c r="AD7" s="102">
        <f>IFERROR(RZiS!AD44/RZiS!AD39,0)</f>
        <v>2.8972940135137487E-2</v>
      </c>
      <c r="AE7" s="102">
        <f>IFERROR(RZiS!AE44/RZiS!AE39,0)</f>
        <v>3.2686407385346991E-2</v>
      </c>
      <c r="AF7" s="102">
        <f>IFERROR(RZiS!AF44/RZiS!AF39,0)</f>
        <v>3.6793986567963795E-2</v>
      </c>
      <c r="AG7" s="102">
        <f>IFERROR(RZiS!AG44/RZiS!AG39,0)</f>
        <v>2.943035027543317E-2</v>
      </c>
      <c r="AH7" s="103"/>
      <c r="AI7" s="102">
        <f>IFERROR(RZiS!AI44/RZiS!AI39,0)</f>
        <v>3.1673674763810923E-2</v>
      </c>
      <c r="AJ7" s="102">
        <f>IFERROR(RZiS!AJ44/RZiS!AJ39,0)</f>
        <v>2.8413722076002932E-2</v>
      </c>
      <c r="AK7" s="102"/>
      <c r="AL7" s="102"/>
    </row>
    <row r="8" spans="1:38" ht="15.75" customHeight="1" x14ac:dyDescent="0.25">
      <c r="C8" s="100" t="s">
        <v>170</v>
      </c>
      <c r="E8" s="101">
        <v>2.3699999999999999E-2</v>
      </c>
      <c r="F8" s="101">
        <f>IFERROR(RZiS!F44/Aktywa!F17,0)</f>
        <v>0</v>
      </c>
      <c r="G8" s="101">
        <f>IFERROR(RZiS!G44/Aktywa!G17,0)</f>
        <v>0</v>
      </c>
      <c r="H8" s="101">
        <v>6.5600000000000006E-2</v>
      </c>
      <c r="J8" s="101">
        <v>1.78E-2</v>
      </c>
      <c r="K8" s="101">
        <f>IFERROR(RZiS!K44/Aktywa!K17,0)</f>
        <v>6.1560688181605469E-2</v>
      </c>
      <c r="L8" s="101">
        <f>IFERROR(RZiS!L44/Aktywa!L17,0)</f>
        <v>6.2003642201744487E-2</v>
      </c>
      <c r="M8" s="102">
        <f>IFERROR(RZiS!M44/Aktywa!M17,0)</f>
        <v>6.1742084677229213E-2</v>
      </c>
      <c r="N8" s="103"/>
      <c r="O8" s="102">
        <f>IFERROR(RZiS!O44/Aktywa!O17,0)</f>
        <v>6.4602492796701785E-2</v>
      </c>
      <c r="P8" s="102">
        <f>IFERROR(RZiS!P44/Aktywa!P17,0)</f>
        <v>6.5029772959719623E-2</v>
      </c>
      <c r="Q8" s="102">
        <f>IFERROR(RZiS!Q44/Aktywa!Q17,0)</f>
        <v>5.5041636353764224E-2</v>
      </c>
      <c r="R8" s="102">
        <f>IFERROR(RZiS!R44/Aktywa!R17,0)</f>
        <v>6.0270451453210472E-2</v>
      </c>
      <c r="S8" s="103"/>
      <c r="T8" s="102">
        <f>IFERROR(RZiS!T44/Aktywa!T17,0)</f>
        <v>4.600001659530429E-2</v>
      </c>
      <c r="U8" s="102">
        <f>IFERROR(RZiS!U44/Aktywa!U17,0)</f>
        <v>3.1554095528566688E-2</v>
      </c>
      <c r="V8" s="102">
        <f>IFERROR(RZiS!V44/Aktywa!V17,0)</f>
        <v>2.9798387455655464E-2</v>
      </c>
      <c r="W8" s="102">
        <f>IFERROR(RZiS!W44/Aktywa!W17,0)</f>
        <v>2.2389103833371057E-2</v>
      </c>
      <c r="X8" s="103"/>
      <c r="Y8" s="102">
        <f>IFERROR(RZiS!Y44/Aktywa!Y17,0)</f>
        <v>2.1796527169899837E-2</v>
      </c>
      <c r="Z8" s="102">
        <f>IFERROR(RZiS!Z44/Aktywa!Z17,0)</f>
        <v>3.3502209653501598E-2</v>
      </c>
      <c r="AA8" s="102">
        <v>3.5200000000000002E-2</v>
      </c>
      <c r="AB8" s="102">
        <f>IFERROR(RZiS!AB44/Aktywa!AB17,0)</f>
        <v>4.3695076911910283E-2</v>
      </c>
      <c r="AC8" s="103"/>
      <c r="AD8" s="102">
        <f>IFERROR(RZiS!AD44/Aktywa!AD17,0)</f>
        <v>3.7285544594540282E-2</v>
      </c>
      <c r="AE8" s="102">
        <f>IFERROR(RZiS!AE44/Aktywa!AE17,0)</f>
        <v>4.0391428000351809E-2</v>
      </c>
      <c r="AF8" s="102">
        <f>IFERROR(RZiS!AF44/Aktywa!AF17,0)</f>
        <v>4.4129346977343546E-2</v>
      </c>
      <c r="AG8" s="102">
        <f>IFERROR(RZiS!AG44/Aktywa!AG17,0)</f>
        <v>3.2183262143169244E-2</v>
      </c>
      <c r="AH8" s="103"/>
      <c r="AI8" s="102">
        <f>IFERROR(RZiS!AI44/Aktywa!AI17,0)</f>
        <v>3.5407532780366541E-2</v>
      </c>
      <c r="AJ8" s="102">
        <f>IFERROR(RZiS!AJ44/Aktywa!AJ17,0)</f>
        <v>3.3383402944212603E-2</v>
      </c>
      <c r="AK8" s="102"/>
      <c r="AL8" s="102"/>
    </row>
    <row r="9" spans="1:38" ht="15.75" customHeight="1" x14ac:dyDescent="0.25">
      <c r="A9" s="105"/>
      <c r="B9" s="106" t="s">
        <v>171</v>
      </c>
      <c r="C9" s="107" t="s">
        <v>172</v>
      </c>
      <c r="E9" s="108">
        <f>IFERROR((Pasywa!E16+Pasywa!E20)/Aktywa!E17,0)</f>
        <v>0.65162765060568251</v>
      </c>
      <c r="F9" s="108">
        <f>IFERROR((Pasywa!F16+Pasywa!F20)/Aktywa!F17,0)</f>
        <v>0.6450796051129879</v>
      </c>
      <c r="G9" s="108">
        <f>IFERROR((Pasywa!G16+Pasywa!G20)/Aktywa!G17,0)</f>
        <v>0.62526787659057215</v>
      </c>
      <c r="H9" s="108">
        <f>IFERROR((Pasywa!H16+Pasywa!H20)/Aktywa!H17,0)</f>
        <v>0.48732921149695957</v>
      </c>
      <c r="J9" s="108">
        <f>IFERROR((Pasywa!J16+Pasywa!J20)/Aktywa!J17,0)</f>
        <v>0.52726774850842706</v>
      </c>
      <c r="K9" s="108">
        <f>IFERROR((Pasywa!K16+Pasywa!K20)/Aktywa!K17,0)</f>
        <v>0.5286782540433369</v>
      </c>
      <c r="L9" s="108">
        <f>IFERROR((Pasywa!L16+Pasywa!L20)/Aktywa!L17,0)</f>
        <v>0.53359796398997195</v>
      </c>
      <c r="M9" s="108">
        <f>IFERROR((Pasywa!M16+Pasywa!M20)/Aktywa!M17,0)</f>
        <v>0.52772563480568735</v>
      </c>
      <c r="N9" s="99"/>
      <c r="O9" s="108">
        <f>IFERROR((Pasywa!O16+Pasywa!O20)/Aktywa!O17,0)</f>
        <v>0.54648506725380286</v>
      </c>
      <c r="P9" s="108">
        <f>IFERROR((Pasywa!P16+Pasywa!P20)/Aktywa!P17,0)</f>
        <v>0.53846456662456199</v>
      </c>
      <c r="Q9" s="108">
        <f>IFERROR((Pasywa!Q16+Pasywa!Q20)/Aktywa!Q17,0)</f>
        <v>0.54725841118298535</v>
      </c>
      <c r="R9" s="108">
        <f>IFERROR((Pasywa!R16+Pasywa!R20)/Aktywa!R17,0)</f>
        <v>0.52669012324621078</v>
      </c>
      <c r="S9" s="99"/>
      <c r="T9" s="108">
        <v>0.6</v>
      </c>
      <c r="U9" s="108">
        <f>IFERROR((Pasywa!U16+Pasywa!U20)/Aktywa!U17,0)</f>
        <v>0.57255567532507035</v>
      </c>
      <c r="V9" s="108">
        <f>IFERROR((Pasywa!V16+Pasywa!V20)/Aktywa!V17,0)</f>
        <v>0.55478499327599584</v>
      </c>
      <c r="W9" s="108">
        <f>IFERROR((Pasywa!W16+Pasywa!W20)/Aktywa!W17,0)</f>
        <v>0.54872991936313731</v>
      </c>
      <c r="X9" s="99"/>
      <c r="Y9" s="108">
        <v>0.6</v>
      </c>
      <c r="Z9" s="108">
        <f>IFERROR((Pasywa!Z16+Pasywa!Z20)/Aktywa!Z17,0)</f>
        <v>0.5468701774054161</v>
      </c>
      <c r="AA9" s="108">
        <f>IFERROR((Pasywa!AA16+Pasywa!AA20)/Aktywa!AA17,0)</f>
        <v>0.54248379512494016</v>
      </c>
      <c r="AB9" s="109"/>
      <c r="AC9" s="99"/>
      <c r="AD9" s="109"/>
      <c r="AE9" s="109"/>
      <c r="AF9" s="109"/>
      <c r="AG9" s="109"/>
      <c r="AH9" s="99"/>
      <c r="AI9" s="109"/>
      <c r="AJ9" s="109"/>
      <c r="AK9" s="109"/>
      <c r="AL9" s="109"/>
    </row>
    <row r="10" spans="1:38" ht="15.75" customHeight="1" x14ac:dyDescent="0.25">
      <c r="C10" s="110" t="s">
        <v>173</v>
      </c>
      <c r="E10" s="111"/>
      <c r="F10" s="111"/>
      <c r="G10" s="111"/>
      <c r="H10" s="111"/>
      <c r="J10" s="111"/>
      <c r="K10" s="111"/>
      <c r="L10" s="111"/>
      <c r="M10" s="111"/>
      <c r="N10" s="99"/>
      <c r="O10" s="111"/>
      <c r="P10" s="111"/>
      <c r="Q10" s="111"/>
      <c r="R10" s="111"/>
      <c r="S10" s="99"/>
      <c r="T10" s="111">
        <f>IFERROR((Pasywa!T28-Pasywa!T4)/Aktywa!T17,0)</f>
        <v>0.56979662003569931</v>
      </c>
      <c r="U10" s="111">
        <f>IFERROR((Pasywa!U28-Pasywa!U4)/Aktywa!U17,0)</f>
        <v>0.61207655120184923</v>
      </c>
      <c r="V10" s="111">
        <f>IFERROR((Pasywa!V28-Pasywa!V4)/Aktywa!V17,0)</f>
        <v>0.59591374078434045</v>
      </c>
      <c r="W10" s="111">
        <f>IFERROR((Pasywa!W28-Pasywa!W4)/Aktywa!W17,0)</f>
        <v>0.59010956400215775</v>
      </c>
      <c r="X10" s="99"/>
      <c r="Y10" s="111">
        <f>IFERROR((Pasywa!Y28-Pasywa!Y4)/Aktywa!Y17,0)</f>
        <v>0.60521132297788616</v>
      </c>
      <c r="Z10" s="111">
        <f>IFERROR((Pasywa!Z28-Pasywa!Z4)/Aktywa!Z17,0)</f>
        <v>0.59369833487186285</v>
      </c>
      <c r="AA10" s="111">
        <f>IFERROR((Pasywa!AA28-Pasywa!AA4)/Aktywa!AA17,0)</f>
        <v>0.58786088764505218</v>
      </c>
      <c r="AB10" s="111">
        <f>IFERROR((Pasywa!AB28-Pasywa!AB4)/Aktywa!AB17,0)</f>
        <v>0.55743122411451518</v>
      </c>
      <c r="AC10" s="99"/>
      <c r="AD10" s="111">
        <f>IFERROR((Pasywa!AD28-Pasywa!AD4)/Aktywa!AD17,0)</f>
        <v>0.58705073662779328</v>
      </c>
      <c r="AE10" s="111">
        <f>IFERROR((Pasywa!AE28-Pasywa!AE4)/Aktywa!AE17,0)</f>
        <v>0.58098527171002412</v>
      </c>
      <c r="AF10" s="111">
        <f>IFERROR((Pasywa!AF28-Pasywa!AF4)/Aktywa!AF17,0)</f>
        <v>0.5769467339156108</v>
      </c>
      <c r="AG10" s="111">
        <f>IFERROR((Pasywa!AG28-Pasywa!AG4)/Aktywa!AG17,0)</f>
        <v>0.62084943930599001</v>
      </c>
      <c r="AH10" s="99"/>
      <c r="AI10" s="111">
        <f>IFERROR((Pasywa!AI28-Pasywa!AI4)/Aktywa!AI17,0)</f>
        <v>0.63513130499982007</v>
      </c>
      <c r="AJ10" s="111">
        <f>IFERROR((Pasywa!AJ28-Pasywa!AJ4)/Aktywa!AJ17,0)</f>
        <v>0.65930796936797242</v>
      </c>
      <c r="AK10" s="111"/>
      <c r="AL10" s="111"/>
    </row>
    <row r="11" spans="1:38" ht="15.75" customHeight="1" x14ac:dyDescent="0.25">
      <c r="A11" s="105"/>
      <c r="B11" s="106" t="s">
        <v>171</v>
      </c>
      <c r="C11" s="107" t="s">
        <v>174</v>
      </c>
      <c r="E11" s="108">
        <f>IFERROR((Pasywa!E16+Pasywa!E20)/Pasywa!E4,0)</f>
        <v>2.1785720970255977</v>
      </c>
      <c r="F11" s="108">
        <f>IFERROR((Pasywa!F16+Pasywa!F20)/Pasywa!F4,0)</f>
        <v>2.0935481630668797</v>
      </c>
      <c r="G11" s="108">
        <f>IFERROR((Pasywa!G16+Pasywa!G20)/Pasywa!G4,0)</f>
        <v>1.9059755836367531</v>
      </c>
      <c r="H11" s="108">
        <f>IFERROR((Pasywa!H16+Pasywa!H20)/Pasywa!H4,0)</f>
        <v>1.0275475228016253</v>
      </c>
      <c r="J11" s="108">
        <f>IFERROR((Pasywa!J16+Pasywa!J20)/Pasywa!J4,0)</f>
        <v>1.200856114193384</v>
      </c>
      <c r="K11" s="108">
        <f>IFERROR((Pasywa!K16+Pasywa!K20)/Pasywa!K4,0)</f>
        <v>1.2040570740931751</v>
      </c>
      <c r="L11" s="108">
        <f>IFERROR((Pasywa!L16+Pasywa!L20)/Pasywa!L4,0)</f>
        <v>1.2272980440551726</v>
      </c>
      <c r="M11" s="108">
        <f>IFERROR((Pasywa!M16+Pasywa!M20)/Pasywa!M4,0)</f>
        <v>1.219021439279552</v>
      </c>
      <c r="N11" s="99"/>
      <c r="O11" s="108">
        <f>IFERROR((Pasywa!O16+Pasywa!O20)/Pasywa!O4,0)</f>
        <v>1.3092728785997512</v>
      </c>
      <c r="P11" s="108">
        <f>IFERROR((Pasywa!P16+Pasywa!P20)/Pasywa!P4,0)</f>
        <v>1.2649064848668463</v>
      </c>
      <c r="Q11" s="108">
        <f>IFERROR((Pasywa!Q16+Pasywa!Q20)/Pasywa!Q4,0)</f>
        <v>1.3258580266205242</v>
      </c>
      <c r="R11" s="108">
        <v>1.3</v>
      </c>
      <c r="S11" s="99"/>
      <c r="T11" s="108">
        <v>1.3</v>
      </c>
      <c r="U11" s="108">
        <f>IFERROR((Pasywa!U16+Pasywa!U20)/Pasywa!U4,0)</f>
        <v>1.4759501573073484</v>
      </c>
      <c r="V11" s="108">
        <v>1.47</v>
      </c>
      <c r="W11" s="108">
        <v>1.41</v>
      </c>
      <c r="X11" s="99"/>
      <c r="Y11" s="108">
        <v>1.5</v>
      </c>
      <c r="Z11" s="108">
        <v>1.5</v>
      </c>
      <c r="AA11" s="108">
        <v>1.43</v>
      </c>
      <c r="AB11" s="109"/>
      <c r="AC11" s="99"/>
      <c r="AD11" s="109"/>
      <c r="AE11" s="109"/>
      <c r="AF11" s="109"/>
      <c r="AG11" s="109"/>
      <c r="AH11" s="99"/>
      <c r="AI11" s="109"/>
      <c r="AJ11" s="109"/>
      <c r="AK11" s="109"/>
      <c r="AL11" s="109"/>
    </row>
    <row r="12" spans="1:38" ht="15.75" customHeight="1" x14ac:dyDescent="0.25">
      <c r="C12" s="110" t="s">
        <v>175</v>
      </c>
      <c r="E12" s="111"/>
      <c r="F12" s="111"/>
      <c r="G12" s="111"/>
      <c r="H12" s="111"/>
      <c r="J12" s="111"/>
      <c r="K12" s="111"/>
      <c r="L12" s="111"/>
      <c r="M12" s="111"/>
      <c r="N12" s="99"/>
      <c r="O12" s="111"/>
      <c r="P12" s="111"/>
      <c r="Q12" s="111"/>
      <c r="R12" s="111"/>
      <c r="S12" s="99"/>
      <c r="T12" s="111">
        <f>IFERROR((Pasywa!T28-Pasywa!T4)/Pasywa!T4,0)</f>
        <v>1.324469928897223</v>
      </c>
      <c r="U12" s="111">
        <f>IFERROR((Pasywa!U28-Pasywa!U4)/Pasywa!U4,0)</f>
        <v>1.5778281850365095</v>
      </c>
      <c r="V12" s="111">
        <f>IFERROR((Pasywa!V28-Pasywa!V4)/Pasywa!V4,0)</f>
        <v>1.4747191403862527</v>
      </c>
      <c r="W12" s="111">
        <f>IFERROR((Pasywa!W28-Pasywa!W4)/Pasywa!W4,0)</f>
        <v>1.4396763431348765</v>
      </c>
      <c r="X12" s="99"/>
      <c r="Y12" s="111">
        <f>IFERROR((Pasywa!Y28-Pasywa!Y4)/Pasywa!Y4,0)</f>
        <v>1.5330048364926268</v>
      </c>
      <c r="Z12" s="111">
        <f>IFERROR((Pasywa!Z28-Pasywa!Z4)/Pasywa!Z4,0)</f>
        <v>1.4612254534471971</v>
      </c>
      <c r="AA12" s="111">
        <f>IFERROR((Pasywa!AA28-Pasywa!AA4)/Pasywa!AA4,0)</f>
        <v>1.4263652005412357</v>
      </c>
      <c r="AB12" s="111">
        <f>IFERROR((Pasywa!AB28-Pasywa!AB4)/Pasywa!AB4,0)</f>
        <v>1.2595358156876713</v>
      </c>
      <c r="AC12" s="99"/>
      <c r="AD12" s="111">
        <f>IFERROR((Pasywa!AD28-Pasywa!AD4)/Pasywa!AD4,0)</f>
        <v>1.4216049977516541</v>
      </c>
      <c r="AE12" s="111">
        <f>IFERROR((Pasywa!AE28-Pasywa!AE4)/Pasywa!AE4,0)</f>
        <v>1.3865509551750763</v>
      </c>
      <c r="AF12" s="111">
        <f>IFERROR((Pasywa!AF28-Pasywa!AF4)/Pasywa!AF4,0)</f>
        <v>1.3637685373655133</v>
      </c>
      <c r="AG12" s="111">
        <f>IFERROR((Pasywa!AG28-Pasywa!AG4)/Pasywa!AG4,0)</f>
        <v>1.6374746676530696</v>
      </c>
      <c r="AH12" s="99"/>
      <c r="AI12" s="111">
        <f>IFERROR((Pasywa!AI28-Pasywa!AI4)/Pasywa!AI4,0)</f>
        <v>1.7407119703692508</v>
      </c>
      <c r="AJ12" s="111">
        <f>IFERROR((Pasywa!AJ28-Pasywa!AJ4)/Pasywa!AJ4,0)</f>
        <v>1.9352022063588381</v>
      </c>
      <c r="AK12" s="111"/>
      <c r="AL12" s="111"/>
    </row>
    <row r="13" spans="1:38" ht="21" customHeight="1" x14ac:dyDescent="0.25">
      <c r="A13" s="105"/>
      <c r="B13" s="106"/>
      <c r="C13" s="100" t="s">
        <v>176</v>
      </c>
      <c r="E13" s="104">
        <f>IFERROR(Pasywa!E16/Pasywa!E4,0)</f>
        <v>1.1072752388486613</v>
      </c>
      <c r="F13" s="104">
        <f>IFERROR(Pasywa!F16/Pasywa!F4,0)</f>
        <v>0.98694353774567678</v>
      </c>
      <c r="G13" s="104">
        <f>IFERROR(Pasywa!G16/Pasywa!G4,0)</f>
        <v>0.84339258941957596</v>
      </c>
      <c r="H13" s="104">
        <f>IFERROR(Pasywa!H16/Pasywa!H4,0)</f>
        <v>0.42770197174472702</v>
      </c>
      <c r="J13" s="104">
        <f>IFERROR(Pasywa!J16/Pasywa!J4,0)</f>
        <v>0.50373215056815379</v>
      </c>
      <c r="K13" s="104">
        <f>IFERROR(Pasywa!K16/Pasywa!K4,0)</f>
        <v>0.52720187954844999</v>
      </c>
      <c r="L13" s="104">
        <f>IFERROR(Pasywa!L16/Pasywa!L4,0)</f>
        <v>0.559426430919436</v>
      </c>
      <c r="M13" s="104">
        <f>IFERROR(Pasywa!M16/Pasywa!M4,0)</f>
        <v>0.57818175136314887</v>
      </c>
      <c r="N13" s="99"/>
      <c r="O13" s="104">
        <f>IFERROR(Pasywa!O16/Pasywa!O4,0)</f>
        <v>0.56864276528524382</v>
      </c>
      <c r="P13" s="104">
        <f>IFERROR(Pasywa!P16/Pasywa!P4,0)</f>
        <v>0.56737428882710206</v>
      </c>
      <c r="Q13" s="104">
        <f>IFERROR(Pasywa!Q16/Pasywa!Q4,0)</f>
        <v>0.58340552019685121</v>
      </c>
      <c r="R13" s="104">
        <f>IFERROR(Pasywa!R16/Pasywa!R4,0)</f>
        <v>0.53043260954073412</v>
      </c>
      <c r="S13" s="99"/>
      <c r="T13" s="104">
        <v>0.6</v>
      </c>
      <c r="U13" s="104">
        <f>IFERROR(Pasywa!U16/Pasywa!U4,0)</f>
        <v>0.57582602076790113</v>
      </c>
      <c r="V13" s="104">
        <f>IFERROR(Pasywa!V16/Pasywa!V4,0)</f>
        <v>0.58892096862190091</v>
      </c>
      <c r="W13" s="104">
        <f>IFERROR(Pasywa!W16/Pasywa!W4,0)</f>
        <v>0.58822785364276164</v>
      </c>
      <c r="X13" s="99"/>
      <c r="Y13" s="104">
        <v>0.7</v>
      </c>
      <c r="Z13" s="104">
        <v>0.7</v>
      </c>
      <c r="AA13" s="104">
        <f>IFERROR(Pasywa!AA16/Pasywa!AA4,0)</f>
        <v>0.64108881947112573</v>
      </c>
      <c r="AB13" s="104">
        <f>IFERROR(Pasywa!AB16/Pasywa!AB4,0)</f>
        <v>0.56115436997265544</v>
      </c>
      <c r="AC13" s="99"/>
      <c r="AD13" s="104">
        <f>IFERROR(Pasywa!AD16/Pasywa!AD4,0)</f>
        <v>0.58627224256439903</v>
      </c>
      <c r="AE13" s="104">
        <f>IFERROR(Pasywa!AE16/Pasywa!AE4,0)</f>
        <v>0.59365435854632365</v>
      </c>
      <c r="AF13" s="104">
        <f>IFERROR(Pasywa!AF16/Pasywa!AF4,0)</f>
        <v>0.63545859414456463</v>
      </c>
      <c r="AG13" s="104">
        <f>IFERROR(Pasywa!AG16/Pasywa!AG4,0)</f>
        <v>0.7767105447567253</v>
      </c>
      <c r="AH13" s="99"/>
      <c r="AI13" s="104">
        <f>IFERROR(Pasywa!AI16/Pasywa!AI4,0)</f>
        <v>0.6754506579191234</v>
      </c>
      <c r="AJ13" s="104">
        <f>IFERROR(Pasywa!AJ16/Pasywa!AJ4,0)</f>
        <v>0.85824482818616099</v>
      </c>
      <c r="AK13" s="104"/>
      <c r="AL13" s="104"/>
    </row>
    <row r="14" spans="1:38" ht="20.25" customHeight="1" x14ac:dyDescent="0.25">
      <c r="A14" s="105"/>
      <c r="B14" s="106"/>
      <c r="C14" s="100" t="s">
        <v>177</v>
      </c>
      <c r="E14" s="112">
        <v>49</v>
      </c>
      <c r="F14" s="112">
        <v>47.289250026204535</v>
      </c>
      <c r="G14" s="112">
        <v>48.178457485523467</v>
      </c>
      <c r="H14" s="112">
        <v>57</v>
      </c>
      <c r="J14" s="112">
        <v>63</v>
      </c>
      <c r="K14" s="112">
        <v>55.978654565610086</v>
      </c>
      <c r="L14" s="112">
        <v>54.559887317400765</v>
      </c>
      <c r="M14" s="112">
        <v>59.040418250360972</v>
      </c>
      <c r="N14" s="99"/>
      <c r="O14" s="112">
        <v>52.512132249669712</v>
      </c>
      <c r="P14" s="112">
        <v>51.811659374860653</v>
      </c>
      <c r="Q14" s="112">
        <v>51.307831233824409</v>
      </c>
      <c r="R14" s="112">
        <v>54.624164340127408</v>
      </c>
      <c r="S14" s="99"/>
      <c r="T14" s="112">
        <v>50</v>
      </c>
      <c r="U14" s="112">
        <v>56.482105972587249</v>
      </c>
      <c r="V14" s="112">
        <v>53.020109156360114</v>
      </c>
      <c r="W14" s="112">
        <v>58.661545001848836</v>
      </c>
      <c r="X14" s="99"/>
      <c r="Y14" s="112">
        <v>54</v>
      </c>
      <c r="Z14" s="112">
        <v>51.4</v>
      </c>
      <c r="AA14" s="112">
        <v>47.473664579898944</v>
      </c>
      <c r="AB14" s="114">
        <v>48.674043118342709</v>
      </c>
      <c r="AC14" s="99"/>
      <c r="AD14" s="112">
        <v>52.969379261707481</v>
      </c>
      <c r="AE14" s="112">
        <f>IFERROR((Aktywa!AE12/RZiS!AE39)*365,0)</f>
        <v>63.450093211862963</v>
      </c>
      <c r="AF14" s="112">
        <f>IFERROR((Aktywa!AF12/RZiS!AF39)*365,0)</f>
        <v>61.53123830566927</v>
      </c>
      <c r="AG14" s="112">
        <f>IFERROR((Aktywa!AG12/RZiS!AG39)*365,0)</f>
        <v>66.292028296540522</v>
      </c>
      <c r="AH14" s="99"/>
      <c r="AI14" s="112">
        <f>IFERROR((Aktywa!AI12/RZiS!AI39)*365,0)</f>
        <v>67.826917499149516</v>
      </c>
      <c r="AJ14" s="112">
        <f>IFERROR((Aktywa!AJ12/RZiS!AJ39)*365,0)</f>
        <v>65.726481502703976</v>
      </c>
      <c r="AK14" s="112"/>
      <c r="AL14" s="112"/>
    </row>
    <row r="15" spans="1:38" ht="20.25" customHeight="1" x14ac:dyDescent="0.25">
      <c r="A15" s="105"/>
      <c r="B15" s="106"/>
      <c r="C15" s="100" t="s">
        <v>178</v>
      </c>
      <c r="E15" s="112">
        <v>56</v>
      </c>
      <c r="F15" s="112">
        <v>59.833295482338137</v>
      </c>
      <c r="G15" s="112">
        <v>55.677891270952543</v>
      </c>
      <c r="H15" s="112">
        <v>38.353682182595492</v>
      </c>
      <c r="J15" s="112">
        <v>56.410447071433907</v>
      </c>
      <c r="K15" s="112">
        <v>68.064406970389783</v>
      </c>
      <c r="L15" s="112">
        <v>63.47931009691014</v>
      </c>
      <c r="M15" s="112">
        <v>60.145171489278574</v>
      </c>
      <c r="N15" s="99"/>
      <c r="O15" s="112">
        <v>69.401838143028684</v>
      </c>
      <c r="P15" s="112">
        <v>61.585073036061246</v>
      </c>
      <c r="Q15" s="112">
        <v>64.29254830724993</v>
      </c>
      <c r="R15" s="112">
        <v>52.826512056233277</v>
      </c>
      <c r="S15" s="99"/>
      <c r="T15" s="112">
        <v>46</v>
      </c>
      <c r="U15" s="112">
        <v>51</v>
      </c>
      <c r="V15" s="112">
        <v>55.141932290715594</v>
      </c>
      <c r="W15" s="112">
        <v>43.938597209900259</v>
      </c>
      <c r="X15" s="99"/>
      <c r="Y15" s="112">
        <v>47</v>
      </c>
      <c r="Z15" s="112">
        <v>39.4</v>
      </c>
      <c r="AA15" s="112">
        <v>50.992158835986935</v>
      </c>
      <c r="AB15" s="114">
        <v>32</v>
      </c>
      <c r="AC15" s="99"/>
      <c r="AD15" s="112">
        <v>47.574820129482866</v>
      </c>
      <c r="AE15" s="112">
        <f>IFERROR((Aktywa!AE13/RZiS!AE39)*365,0)</f>
        <v>35.509032257913539</v>
      </c>
      <c r="AF15" s="112">
        <f>IFERROR((Aktywa!AF13/RZiS!AF39)*365,0)</f>
        <v>30.673996167654231</v>
      </c>
      <c r="AG15" s="112">
        <f>IFERROR((Aktywa!AG13/RZiS!AG39)*365,0)</f>
        <v>27.27197743926321</v>
      </c>
      <c r="AH15" s="99"/>
      <c r="AI15" s="112">
        <f>IFERROR((Aktywa!AI13/RZiS!AI39)*365,0)</f>
        <v>39.120540337193503</v>
      </c>
      <c r="AJ15" s="112">
        <f>IFERROR((Aktywa!AJ13/RZiS!AJ39)*365,0)</f>
        <v>38.190354141404313</v>
      </c>
      <c r="AK15" s="112"/>
      <c r="AL15" s="112"/>
    </row>
    <row r="16" spans="1:38" ht="20.25" customHeight="1" x14ac:dyDescent="0.25">
      <c r="A16" s="105"/>
      <c r="B16" s="106"/>
      <c r="C16" s="100" t="s">
        <v>179</v>
      </c>
      <c r="E16" s="112">
        <v>58</v>
      </c>
      <c r="F16" s="112">
        <v>62.190983019461235</v>
      </c>
      <c r="G16" s="112">
        <v>64.049670886477216</v>
      </c>
      <c r="H16" s="112">
        <v>58</v>
      </c>
      <c r="J16" s="112">
        <v>70</v>
      </c>
      <c r="K16" s="112">
        <v>67.148129576810845</v>
      </c>
      <c r="L16" s="112">
        <v>59.566422775766206</v>
      </c>
      <c r="M16" s="112">
        <v>60.618814871800211</v>
      </c>
      <c r="N16" s="99"/>
      <c r="O16" s="112">
        <v>70.780418531468086</v>
      </c>
      <c r="P16" s="112">
        <v>66.280124642873076</v>
      </c>
      <c r="Q16" s="112">
        <v>69.322339604469065</v>
      </c>
      <c r="R16" s="112">
        <v>65.987666913406116</v>
      </c>
      <c r="S16" s="99"/>
      <c r="T16" s="112">
        <v>56</v>
      </c>
      <c r="U16" s="112">
        <v>63</v>
      </c>
      <c r="V16" s="112">
        <v>86</v>
      </c>
      <c r="W16" s="112">
        <v>65.184072806700257</v>
      </c>
      <c r="X16" s="99"/>
      <c r="Y16" s="112">
        <v>56</v>
      </c>
      <c r="Z16" s="112">
        <v>52</v>
      </c>
      <c r="AA16" s="112">
        <v>75</v>
      </c>
      <c r="AB16" s="114">
        <v>46</v>
      </c>
      <c r="AC16" s="99"/>
      <c r="AD16" s="112">
        <v>62.528357472992489</v>
      </c>
      <c r="AE16" s="112">
        <f>IFERROR((Pasywa!AE23/RZiS!AE39)*365,0)</f>
        <v>48.318637877967191</v>
      </c>
      <c r="AF16" s="112">
        <f>IFERROR((Pasywa!AF23/RZiS!AF39)*365,0)</f>
        <v>47.416372620942042</v>
      </c>
      <c r="AG16" s="112">
        <f>IFERROR((Pasywa!AG23/RZiS!AG39)*365,0)</f>
        <v>56.685278207002682</v>
      </c>
      <c r="AH16" s="99"/>
      <c r="AI16" s="112">
        <f>IFERROR((Pasywa!AI23/RZiS!AI39)*365,0)</f>
        <v>73.862471185472373</v>
      </c>
      <c r="AJ16" s="112">
        <f>IFERROR((Pasywa!AJ23/RZiS!AJ39)*365,0)</f>
        <v>67.717531572013982</v>
      </c>
      <c r="AK16" s="112"/>
      <c r="AL16" s="112"/>
    </row>
    <row r="17" spans="1:38" ht="20.25" customHeight="1" x14ac:dyDescent="0.25">
      <c r="A17" s="105"/>
      <c r="B17" s="106"/>
      <c r="C17" s="100" t="s">
        <v>180</v>
      </c>
      <c r="E17" s="112">
        <v>47</v>
      </c>
      <c r="F17" s="112">
        <v>44.931562489081436</v>
      </c>
      <c r="G17" s="112">
        <v>39.806677869998794</v>
      </c>
      <c r="H17" s="112">
        <v>37.353682182595492</v>
      </c>
      <c r="J17" s="112">
        <v>49.410447071433907</v>
      </c>
      <c r="K17" s="112">
        <v>56.894931959189023</v>
      </c>
      <c r="L17" s="112">
        <v>58.472774638544699</v>
      </c>
      <c r="M17" s="112">
        <v>58.566774867839328</v>
      </c>
      <c r="N17" s="99"/>
      <c r="O17" s="112">
        <v>51.133551861230302</v>
      </c>
      <c r="P17" s="112">
        <v>47.116607768048823</v>
      </c>
      <c r="Q17" s="112">
        <v>46.278039936605282</v>
      </c>
      <c r="R17" s="112">
        <v>41.463009482954561</v>
      </c>
      <c r="S17" s="99"/>
      <c r="T17" s="112">
        <v>40</v>
      </c>
      <c r="U17" s="112">
        <v>44.482105972587249</v>
      </c>
      <c r="V17" s="112">
        <v>22.162041447075708</v>
      </c>
      <c r="W17" s="112">
        <v>37.416069405048844</v>
      </c>
      <c r="X17" s="99"/>
      <c r="Y17" s="112">
        <v>45</v>
      </c>
      <c r="Z17" s="112">
        <v>38.799999999999997</v>
      </c>
      <c r="AA17" s="112">
        <v>23.465823415885879</v>
      </c>
      <c r="AB17" s="114">
        <v>35</v>
      </c>
      <c r="AC17" s="99"/>
      <c r="AD17" s="112">
        <v>38.015841918197857</v>
      </c>
      <c r="AE17" s="112">
        <f>AE14+AE15-AE16</f>
        <v>50.640487591809304</v>
      </c>
      <c r="AF17" s="112">
        <f>AF14+AF15-AF16</f>
        <v>44.788861852381459</v>
      </c>
      <c r="AG17" s="112">
        <f>AG14+AG15-AG16</f>
        <v>36.878727528801051</v>
      </c>
      <c r="AH17" s="99"/>
      <c r="AI17" s="112">
        <f t="shared" ref="AI17:AJ17" si="0">AI14+AI15-AI16</f>
        <v>33.084986650870647</v>
      </c>
      <c r="AJ17" s="112">
        <f t="shared" si="0"/>
        <v>36.199304072094307</v>
      </c>
      <c r="AK17" s="112"/>
      <c r="AL17" s="112"/>
    </row>
    <row r="18" spans="1:38" ht="20.25" customHeight="1" x14ac:dyDescent="0.25">
      <c r="N18" s="99"/>
      <c r="S18" s="99"/>
      <c r="T18" s="113"/>
      <c r="U18" s="113"/>
      <c r="V18" s="113"/>
      <c r="W18" s="113"/>
      <c r="X18" s="99"/>
      <c r="Y18" s="113"/>
      <c r="Z18" s="113"/>
      <c r="AA18" s="113"/>
      <c r="AB18" s="113"/>
      <c r="AC18" s="99"/>
      <c r="AD18" s="113"/>
      <c r="AH18" s="99"/>
      <c r="AI18" s="113"/>
    </row>
    <row r="19" spans="1:38" x14ac:dyDescent="0.25">
      <c r="Y19" s="113"/>
      <c r="Z19" s="113"/>
      <c r="AA19" s="113"/>
      <c r="AC19" s="99"/>
      <c r="AH19" s="99"/>
    </row>
    <row r="20" spans="1:38" x14ac:dyDescent="0.25">
      <c r="AC20" s="99"/>
      <c r="AH20" s="99"/>
    </row>
    <row r="21" spans="1:38" x14ac:dyDescent="0.25">
      <c r="AC21" s="99"/>
      <c r="AH21" s="99"/>
    </row>
    <row r="22" spans="1:38" x14ac:dyDescent="0.25">
      <c r="AC22" s="99"/>
      <c r="AH22" s="99"/>
    </row>
    <row r="23" spans="1:38" x14ac:dyDescent="0.25">
      <c r="AC23" s="99"/>
      <c r="AH23" s="99"/>
    </row>
    <row r="24" spans="1:38" x14ac:dyDescent="0.25">
      <c r="AC24" s="99"/>
      <c r="AH24" s="99"/>
    </row>
    <row r="25" spans="1:38" x14ac:dyDescent="0.25">
      <c r="AC25" s="99"/>
      <c r="AH25" s="99"/>
    </row>
    <row r="26" spans="1:38" x14ac:dyDescent="0.25">
      <c r="AC26" s="99"/>
      <c r="AH26" s="99"/>
    </row>
    <row r="27" spans="1:38" x14ac:dyDescent="0.25">
      <c r="AC27" s="99"/>
      <c r="AH27" s="99"/>
    </row>
    <row r="28" spans="1:38" x14ac:dyDescent="0.25">
      <c r="AC28" s="99"/>
      <c r="AH28" s="99"/>
    </row>
    <row r="29" spans="1:38" x14ac:dyDescent="0.25">
      <c r="AC29" s="99"/>
      <c r="AH29" s="99"/>
    </row>
  </sheetData>
  <pageMargins left="0.25" right="0.25" top="0.75" bottom="0.75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RZiS</vt:lpstr>
      <vt:lpstr>Aktywa</vt:lpstr>
      <vt:lpstr>Pasywa</vt:lpstr>
      <vt:lpstr>Cash Flow</vt:lpstr>
      <vt:lpstr>Wskaźniki</vt:lpstr>
      <vt:lpstr>'Cash Flow'!Obszar_wydruku</vt:lpstr>
      <vt:lpstr>RZiS!Obszar_wydruku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kgl</dc:creator>
  <cp:lastModifiedBy>KGL</cp:lastModifiedBy>
  <cp:lastPrinted>2021-10-04T13:40:22Z</cp:lastPrinted>
  <dcterms:created xsi:type="dcterms:W3CDTF">2021-10-04T13:34:13Z</dcterms:created>
  <dcterms:modified xsi:type="dcterms:W3CDTF">2021-10-06T11:11:32Z</dcterms:modified>
</cp:coreProperties>
</file>